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m\Desktop\"/>
    </mc:Choice>
  </mc:AlternateContent>
  <xr:revisionPtr revIDLastSave="0" documentId="8_{62ADA4CB-131E-4085-9E06-5D60B59E4C79}" xr6:coauthVersionLast="34" xr6:coauthVersionMax="34" xr10:uidLastSave="{00000000-0000-0000-0000-000000000000}"/>
  <bookViews>
    <workbookView xWindow="0" yWindow="0" windowWidth="23040" windowHeight="8640" xr2:uid="{E005CBE6-9B37-4F52-90B7-221961E364B9}"/>
  </bookViews>
  <sheets>
    <sheet name="Distribution Analysis" sheetId="1" r:id="rId1"/>
    <sheet name="User Inputs =&gt;" sheetId="2" r:id="rId2"/>
    <sheet name="Drop Downs" sheetId="3" r:id="rId3"/>
  </sheets>
  <definedNames>
    <definedName name="_xlnm._FilterDatabase" localSheetId="0" hidden="1">'Distribution Analysis'!$A$16:$L$516</definedName>
    <definedName name="List_Region">'Drop Downs'!$C$2:$C$6</definedName>
    <definedName name="List_SalesRoles">'Drop Downs'!$A$2:$A$11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1" l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H9" i="1" l="1"/>
  <c r="H8" i="1"/>
  <c r="H7" i="1"/>
  <c r="H6" i="1"/>
  <c r="H5" i="1"/>
  <c r="H4" i="1"/>
  <c r="H3" i="1"/>
  <c r="F267" i="1" l="1"/>
  <c r="F57" i="1"/>
  <c r="F136" i="1"/>
  <c r="F255" i="1"/>
  <c r="F304" i="1"/>
  <c r="F128" i="1"/>
  <c r="F271" i="1"/>
  <c r="F389" i="1"/>
  <c r="F315" i="1"/>
  <c r="F358" i="1"/>
  <c r="F408" i="1"/>
  <c r="F199" i="1"/>
  <c r="F201" i="1"/>
  <c r="F273" i="1"/>
  <c r="F475" i="1"/>
  <c r="F300" i="1"/>
  <c r="F133" i="1"/>
  <c r="F368" i="1"/>
  <c r="F156" i="1"/>
  <c r="F370" i="1"/>
  <c r="F186" i="1"/>
  <c r="F333" i="1"/>
  <c r="F341" i="1"/>
  <c r="F64" i="1"/>
  <c r="F42" i="1"/>
  <c r="F440" i="1"/>
  <c r="F420" i="1"/>
  <c r="F433" i="1"/>
  <c r="F160" i="1"/>
  <c r="F68" i="1"/>
  <c r="F394" i="1"/>
  <c r="F211" i="1"/>
  <c r="F181" i="1"/>
  <c r="F192" i="1"/>
  <c r="F84" i="1"/>
  <c r="F410" i="1"/>
  <c r="F512" i="1"/>
  <c r="F55" i="1"/>
  <c r="F130" i="1"/>
  <c r="F121" i="1"/>
  <c r="F479" i="1"/>
  <c r="F406" i="1"/>
  <c r="F330" i="1"/>
  <c r="F129" i="1"/>
  <c r="F334" i="1"/>
  <c r="F98" i="1"/>
  <c r="F485" i="1"/>
  <c r="F86" i="1"/>
  <c r="F303" i="1"/>
  <c r="F20" i="1"/>
  <c r="F469" i="1"/>
  <c r="F120" i="1"/>
  <c r="F46" i="1"/>
  <c r="F23" i="1"/>
  <c r="F249" i="1"/>
  <c r="F18" i="1"/>
  <c r="F124" i="1"/>
  <c r="F411" i="1"/>
  <c r="F309" i="1"/>
  <c r="F241" i="1"/>
  <c r="F116" i="1"/>
  <c r="F228" i="1"/>
  <c r="F376" i="1"/>
  <c r="F139" i="1"/>
  <c r="F395" i="1"/>
  <c r="F252" i="1"/>
  <c r="F154" i="1"/>
  <c r="F405" i="1"/>
  <c r="F488" i="1"/>
  <c r="F450" i="1"/>
  <c r="F242" i="1"/>
  <c r="F476" i="1"/>
  <c r="F453" i="1"/>
  <c r="F403" i="1"/>
  <c r="F97" i="1"/>
  <c r="F32" i="1"/>
  <c r="F348" i="1"/>
  <c r="F362" i="1"/>
  <c r="F159" i="1"/>
  <c r="F301" i="1"/>
  <c r="F377" i="1"/>
  <c r="F190" i="1"/>
  <c r="F510" i="1"/>
  <c r="F33" i="1"/>
  <c r="F87" i="1"/>
  <c r="F374" i="1"/>
  <c r="F165" i="1"/>
  <c r="F270" i="1"/>
  <c r="F278" i="1"/>
  <c r="F285" i="1"/>
  <c r="F110" i="1"/>
  <c r="F144" i="1"/>
  <c r="F183" i="1"/>
  <c r="F289" i="1"/>
  <c r="F80" i="1"/>
  <c r="F107" i="1"/>
  <c r="F423" i="1"/>
  <c r="F26" i="1"/>
  <c r="F79" i="1"/>
  <c r="F146" i="1"/>
  <c r="F514" i="1"/>
  <c r="F29" i="1"/>
  <c r="F56" i="1"/>
  <c r="F369" i="1"/>
  <c r="F458" i="1"/>
  <c r="F441" i="1"/>
  <c r="F293" i="1"/>
  <c r="F85" i="1"/>
  <c r="F117" i="1"/>
  <c r="F467" i="1"/>
  <c r="F143" i="1"/>
  <c r="F457" i="1"/>
  <c r="F419" i="1"/>
  <c r="F99" i="1"/>
  <c r="F509" i="1"/>
  <c r="F259" i="1"/>
  <c r="F412" i="1"/>
  <c r="F429" i="1"/>
  <c r="F137" i="1"/>
  <c r="F112" i="1"/>
  <c r="F508" i="1"/>
  <c r="F71" i="1"/>
  <c r="F54" i="1"/>
  <c r="F323" i="1"/>
  <c r="F413" i="1"/>
  <c r="F219" i="1"/>
  <c r="F328" i="1"/>
  <c r="F337" i="1"/>
  <c r="F197" i="1"/>
  <c r="F96" i="1"/>
  <c r="F207" i="1"/>
  <c r="F189" i="1"/>
  <c r="F414" i="1"/>
  <c r="F257" i="1"/>
  <c r="F446" i="1"/>
  <c r="F327" i="1"/>
  <c r="F325" i="1"/>
  <c r="F383" i="1"/>
  <c r="F299" i="1"/>
  <c r="F279" i="1"/>
  <c r="F392" i="1"/>
  <c r="F75" i="1"/>
  <c r="F172" i="1"/>
  <c r="F355" i="1"/>
  <c r="F500" i="1"/>
  <c r="F88" i="1"/>
  <c r="F269" i="1"/>
  <c r="F217" i="1"/>
  <c r="F386" i="1"/>
  <c r="F373" i="1"/>
  <c r="F119" i="1"/>
  <c r="F215" i="1"/>
  <c r="F329" i="1"/>
  <c r="F45" i="1"/>
  <c r="F459" i="1"/>
  <c r="F153" i="1"/>
  <c r="F94" i="1"/>
  <c r="F52" i="1"/>
  <c r="F234" i="1"/>
  <c r="F150" i="1"/>
  <c r="F342" i="1"/>
  <c r="F324" i="1"/>
  <c r="F445" i="1"/>
  <c r="F163" i="1"/>
  <c r="F397" i="1"/>
  <c r="F503" i="1"/>
  <c r="F174" i="1"/>
  <c r="F326" i="1"/>
  <c r="F438" i="1"/>
  <c r="F428" i="1"/>
  <c r="F147" i="1"/>
  <c r="F262" i="1"/>
  <c r="F177" i="1"/>
  <c r="F123" i="1"/>
  <c r="F493" i="1"/>
  <c r="F185" i="1"/>
  <c r="F339" i="1"/>
  <c r="F204" i="1"/>
  <c r="F478" i="1"/>
  <c r="F67" i="1"/>
  <c r="F483" i="1"/>
  <c r="F497" i="1"/>
  <c r="F439" i="1"/>
  <c r="F72" i="1"/>
  <c r="F76" i="1"/>
  <c r="F37" i="1"/>
  <c r="F126" i="1"/>
  <c r="F170" i="1"/>
  <c r="F437" i="1"/>
  <c r="F311" i="1"/>
  <c r="F353" i="1"/>
  <c r="F171" i="1"/>
  <c r="F305" i="1"/>
  <c r="F354" i="1"/>
  <c r="F184" i="1"/>
  <c r="F375" i="1"/>
  <c r="F415" i="1"/>
  <c r="F223" i="1"/>
  <c r="F235" i="1"/>
  <c r="F179" i="1"/>
  <c r="F494" i="1"/>
  <c r="F205" i="1"/>
  <c r="F436" i="1"/>
  <c r="F167" i="1"/>
  <c r="F51" i="1"/>
  <c r="F89" i="1"/>
  <c r="F471" i="1"/>
  <c r="F379" i="1"/>
  <c r="F434" i="1"/>
  <c r="F388" i="1"/>
  <c r="F447" i="1"/>
  <c r="F162" i="1"/>
  <c r="F452" i="1"/>
  <c r="F256" i="1"/>
  <c r="F451" i="1"/>
  <c r="F409" i="1"/>
  <c r="F244" i="1"/>
  <c r="F176" i="1"/>
  <c r="F263" i="1"/>
  <c r="F77" i="1"/>
  <c r="F290" i="1"/>
  <c r="F135" i="1"/>
  <c r="F44" i="1"/>
  <c r="F58" i="1"/>
  <c r="F220" i="1"/>
  <c r="F296" i="1"/>
  <c r="F59" i="1"/>
  <c r="F507" i="1"/>
  <c r="F229" i="1"/>
  <c r="F427" i="1"/>
  <c r="F111" i="1"/>
  <c r="F281" i="1"/>
  <c r="F39" i="1"/>
  <c r="F320" i="1"/>
  <c r="F335" i="1"/>
  <c r="F272" i="1"/>
  <c r="F127" i="1"/>
  <c r="F363" i="1"/>
  <c r="F391" i="1"/>
  <c r="F221" i="1"/>
  <c r="F95" i="1"/>
  <c r="F505" i="1"/>
  <c r="F317" i="1"/>
  <c r="F470" i="1"/>
  <c r="F393" i="1"/>
  <c r="F141" i="1"/>
  <c r="F466" i="1"/>
  <c r="F364" i="1"/>
  <c r="F499" i="1"/>
  <c r="F400" i="1"/>
  <c r="F102" i="1"/>
  <c r="F134" i="1"/>
  <c r="F346" i="1"/>
  <c r="F274" i="1"/>
  <c r="F214" i="1"/>
  <c r="F404" i="1"/>
  <c r="F407" i="1"/>
  <c r="F443" i="1"/>
  <c r="F238" i="1"/>
  <c r="F90" i="1"/>
  <c r="F350" i="1"/>
  <c r="F349" i="1"/>
  <c r="F261" i="1"/>
  <c r="F402" i="1"/>
  <c r="F280" i="1"/>
  <c r="F105" i="1"/>
  <c r="F35" i="1"/>
  <c r="F69" i="1"/>
  <c r="F308" i="1"/>
  <c r="F210" i="1"/>
  <c r="F78" i="1"/>
  <c r="F306" i="1"/>
  <c r="F258" i="1"/>
  <c r="F277" i="1"/>
  <c r="F169" i="1"/>
  <c r="F131" i="1"/>
  <c r="F266" i="1"/>
  <c r="F464" i="1"/>
  <c r="F462" i="1"/>
  <c r="F455" i="1"/>
  <c r="F142" i="1"/>
  <c r="F316" i="1"/>
  <c r="F385" i="1"/>
  <c r="F38" i="1"/>
  <c r="F178" i="1"/>
  <c r="F74" i="1"/>
  <c r="F47" i="1"/>
  <c r="F22" i="1"/>
  <c r="F31" i="1"/>
  <c r="F209" i="1"/>
  <c r="F444" i="1"/>
  <c r="F321" i="1"/>
  <c r="F351" i="1"/>
  <c r="F175" i="1"/>
  <c r="F283" i="1"/>
  <c r="F482" i="1"/>
  <c r="F100" i="1"/>
  <c r="F101" i="1"/>
  <c r="F506" i="1"/>
  <c r="F430" i="1"/>
  <c r="F216" i="1"/>
  <c r="F104" i="1"/>
  <c r="F291" i="1"/>
  <c r="F347" i="1"/>
  <c r="F43" i="1"/>
  <c r="F206" i="1"/>
  <c r="F417" i="1"/>
  <c r="F381" i="1"/>
  <c r="F275" i="1"/>
  <c r="F193" i="1"/>
  <c r="F332" i="1"/>
  <c r="F372" i="1"/>
  <c r="F295" i="1"/>
  <c r="F91" i="1"/>
  <c r="F203" i="1"/>
  <c r="F474" i="1"/>
  <c r="F188" i="1"/>
  <c r="F250" i="1"/>
  <c r="F331" i="1"/>
  <c r="F202" i="1"/>
  <c r="F481" i="1"/>
  <c r="F17" i="1"/>
  <c r="F371" i="1"/>
  <c r="F34" i="1"/>
  <c r="F182" i="1"/>
  <c r="F237" i="1"/>
  <c r="F60" i="1"/>
  <c r="F81" i="1"/>
  <c r="F495" i="1"/>
  <c r="F106" i="1"/>
  <c r="F227" i="1"/>
  <c r="F366" i="1"/>
  <c r="F48" i="1"/>
  <c r="F125" i="1"/>
  <c r="F224" i="1"/>
  <c r="F236" i="1"/>
  <c r="F149" i="1"/>
  <c r="F226" i="1"/>
  <c r="F360" i="1"/>
  <c r="F73" i="1"/>
  <c r="F431" i="1"/>
  <c r="F496" i="1"/>
  <c r="F418" i="1"/>
  <c r="F248" i="1"/>
  <c r="F312" i="1"/>
  <c r="F454" i="1"/>
  <c r="F484" i="1"/>
  <c r="F357" i="1"/>
  <c r="F294" i="1"/>
  <c r="F108" i="1"/>
  <c r="F191" i="1"/>
  <c r="F158" i="1"/>
  <c r="F168" i="1"/>
  <c r="F511" i="1"/>
  <c r="F208" i="1"/>
  <c r="F472" i="1"/>
  <c r="F63" i="1"/>
  <c r="F230" i="1"/>
  <c r="F247" i="1"/>
  <c r="F314" i="1"/>
  <c r="F166" i="1"/>
  <c r="F480" i="1"/>
  <c r="F380" i="1"/>
  <c r="F198" i="1"/>
  <c r="F122" i="1"/>
  <c r="F173" i="1"/>
  <c r="F288" i="1"/>
  <c r="F164" i="1"/>
  <c r="F344" i="1"/>
  <c r="F284" i="1"/>
  <c r="F62" i="1"/>
  <c r="F195" i="1"/>
  <c r="F231" i="1"/>
  <c r="F396" i="1"/>
  <c r="F340" i="1"/>
  <c r="F113" i="1"/>
  <c r="F345" i="1"/>
  <c r="F239" i="1"/>
  <c r="F425" i="1"/>
  <c r="F282" i="1"/>
  <c r="F343" i="1"/>
  <c r="F498" i="1"/>
  <c r="F502" i="1"/>
  <c r="F200" i="1"/>
  <c r="F461" i="1"/>
  <c r="F422" i="1"/>
  <c r="F287" i="1"/>
  <c r="F157" i="1"/>
  <c r="F21" i="1"/>
  <c r="F356" i="1"/>
  <c r="F187" i="1"/>
  <c r="F132" i="1"/>
  <c r="F468" i="1"/>
  <c r="F53" i="1"/>
  <c r="F115" i="1"/>
  <c r="F460" i="1"/>
  <c r="F225" i="1"/>
  <c r="F246" i="1"/>
  <c r="F155" i="1"/>
  <c r="F489" i="1"/>
  <c r="F180" i="1"/>
  <c r="F501" i="1"/>
  <c r="F504" i="1"/>
  <c r="F233" i="1"/>
  <c r="F268" i="1"/>
  <c r="F416" i="1"/>
  <c r="F399" i="1"/>
  <c r="F322" i="1"/>
  <c r="F365" i="1"/>
  <c r="F426" i="1"/>
  <c r="F338" i="1"/>
  <c r="F297" i="1"/>
  <c r="F240" i="1"/>
  <c r="F25" i="1"/>
  <c r="F435" i="1"/>
  <c r="F243" i="1"/>
  <c r="F292" i="1"/>
  <c r="F276" i="1"/>
  <c r="F24" i="1"/>
  <c r="F212" i="1"/>
  <c r="F19" i="1"/>
  <c r="F41" i="1"/>
  <c r="F50" i="1"/>
  <c r="F307" i="1"/>
  <c r="F161" i="1"/>
  <c r="F83" i="1"/>
  <c r="F114" i="1"/>
  <c r="F49" i="1"/>
  <c r="F36" i="1"/>
  <c r="F490" i="1"/>
  <c r="F232" i="1"/>
  <c r="F218" i="1"/>
  <c r="F390" i="1"/>
  <c r="F367" i="1"/>
  <c r="F473" i="1"/>
  <c r="F336" i="1"/>
  <c r="F245" i="1"/>
  <c r="F61" i="1"/>
  <c r="F253" i="1"/>
  <c r="F463" i="1"/>
  <c r="F456" i="1"/>
  <c r="F361" i="1"/>
  <c r="F65" i="1"/>
  <c r="F70" i="1"/>
  <c r="F109" i="1"/>
  <c r="F118" i="1"/>
  <c r="F401" i="1"/>
  <c r="F384" i="1"/>
  <c r="F352" i="1"/>
  <c r="F302" i="1"/>
  <c r="F424" i="1"/>
  <c r="F103" i="1"/>
  <c r="F486" i="1"/>
  <c r="F92" i="1"/>
  <c r="F487" i="1"/>
  <c r="F264" i="1"/>
  <c r="F432" i="1"/>
  <c r="F265" i="1"/>
  <c r="F151" i="1"/>
  <c r="F196" i="1"/>
  <c r="F251" i="1"/>
  <c r="F318" i="1"/>
  <c r="F387" i="1"/>
  <c r="F27" i="1"/>
  <c r="J27" i="1" s="1"/>
  <c r="F93" i="1"/>
  <c r="F421" i="1"/>
  <c r="F152" i="1"/>
  <c r="F213" i="1"/>
  <c r="F398" i="1"/>
  <c r="F477" i="1"/>
  <c r="F298" i="1"/>
  <c r="F254" i="1"/>
  <c r="F442" i="1"/>
  <c r="F448" i="1"/>
  <c r="F40" i="1"/>
  <c r="F286" i="1"/>
  <c r="F515" i="1"/>
  <c r="F30" i="1"/>
  <c r="F194" i="1"/>
  <c r="F148" i="1"/>
  <c r="F513" i="1"/>
  <c r="F145" i="1"/>
  <c r="F260" i="1"/>
  <c r="F378" i="1"/>
  <c r="F310" i="1"/>
  <c r="F138" i="1"/>
  <c r="F492" i="1"/>
  <c r="F465" i="1"/>
  <c r="F359" i="1"/>
  <c r="F82" i="1"/>
  <c r="F222" i="1"/>
  <c r="F319" i="1"/>
  <c r="F140" i="1"/>
  <c r="F66" i="1"/>
  <c r="F313" i="1"/>
  <c r="F28" i="1"/>
  <c r="J28" i="1" s="1"/>
  <c r="F449" i="1"/>
  <c r="F516" i="1"/>
  <c r="J516" i="1" s="1"/>
  <c r="F491" i="1"/>
  <c r="F382" i="1"/>
  <c r="J382" i="1" s="1"/>
  <c r="J16" i="1"/>
  <c r="K16" i="1"/>
  <c r="J561" i="1"/>
  <c r="K17" i="1" l="1"/>
  <c r="J17" i="1" s="1"/>
  <c r="J24" i="1"/>
  <c r="J319" i="1"/>
  <c r="J148" i="1"/>
  <c r="J254" i="1"/>
  <c r="J103" i="1"/>
  <c r="J384" i="1"/>
  <c r="J70" i="1"/>
  <c r="J463" i="1"/>
  <c r="J336" i="1"/>
  <c r="J218" i="1"/>
  <c r="J49" i="1"/>
  <c r="J307" i="1"/>
  <c r="J212" i="1"/>
  <c r="J243" i="1"/>
  <c r="J297" i="1"/>
  <c r="J322" i="1"/>
  <c r="J233" i="1"/>
  <c r="J489" i="1"/>
  <c r="J460" i="1"/>
  <c r="J132" i="1"/>
  <c r="J157" i="1"/>
  <c r="J200" i="1"/>
  <c r="J282" i="1"/>
  <c r="J113" i="1"/>
  <c r="J195" i="1"/>
  <c r="J164" i="1"/>
  <c r="J198" i="1"/>
  <c r="J314" i="1"/>
  <c r="J472" i="1"/>
  <c r="J158" i="1"/>
  <c r="J357" i="1"/>
  <c r="J248" i="1"/>
  <c r="J73" i="1"/>
  <c r="J236" i="1"/>
  <c r="J366" i="1"/>
  <c r="J81" i="1"/>
  <c r="J34" i="1"/>
  <c r="J202" i="1"/>
  <c r="J474" i="1"/>
  <c r="J372" i="1"/>
  <c r="J381" i="1"/>
  <c r="J347" i="1"/>
  <c r="J430" i="1"/>
  <c r="J482" i="1"/>
  <c r="J321" i="1"/>
  <c r="J22" i="1"/>
  <c r="J38" i="1"/>
  <c r="J455" i="1"/>
  <c r="J131" i="1"/>
  <c r="J306" i="1"/>
  <c r="J69" i="1"/>
  <c r="J402" i="1"/>
  <c r="J90" i="1"/>
  <c r="J404" i="1"/>
  <c r="J134" i="1"/>
  <c r="J364" i="1"/>
  <c r="J470" i="1"/>
  <c r="J221" i="1"/>
  <c r="J272" i="1"/>
  <c r="J281" i="1"/>
  <c r="J507" i="1"/>
  <c r="J58" i="1"/>
  <c r="J77" i="1"/>
  <c r="J409" i="1"/>
  <c r="J162" i="1"/>
  <c r="J379" i="1"/>
  <c r="J167" i="1"/>
  <c r="J179" i="1"/>
  <c r="J375" i="1"/>
  <c r="J171" i="1"/>
  <c r="J170" i="1"/>
  <c r="J72" i="1"/>
  <c r="J67" i="1"/>
  <c r="J185" i="1"/>
  <c r="J262" i="1"/>
  <c r="J326" i="1"/>
  <c r="J163" i="1"/>
  <c r="J150" i="1"/>
  <c r="J465" i="1"/>
  <c r="J286" i="1"/>
  <c r="J213" i="1"/>
  <c r="J264" i="1"/>
  <c r="J491" i="1"/>
  <c r="J222" i="1"/>
  <c r="J194" i="1"/>
  <c r="J40" i="1"/>
  <c r="J298" i="1"/>
  <c r="J152" i="1"/>
  <c r="J387" i="1"/>
  <c r="J424" i="1"/>
  <c r="J253" i="1"/>
  <c r="J232" i="1"/>
  <c r="J114" i="1"/>
  <c r="J50" i="1"/>
  <c r="J435" i="1"/>
  <c r="J338" i="1"/>
  <c r="J399" i="1"/>
  <c r="J504" i="1"/>
  <c r="J155" i="1"/>
  <c r="J115" i="1"/>
  <c r="J187" i="1"/>
  <c r="J287" i="1"/>
  <c r="J502" i="1"/>
  <c r="J425" i="1"/>
  <c r="J340" i="1"/>
  <c r="J62" i="1"/>
  <c r="J288" i="1"/>
  <c r="J380" i="1"/>
  <c r="J247" i="1"/>
  <c r="J208" i="1"/>
  <c r="J191" i="1"/>
  <c r="J484" i="1"/>
  <c r="J418" i="1"/>
  <c r="J196" i="1"/>
  <c r="J487" i="1"/>
  <c r="J65" i="1"/>
  <c r="J82" i="1"/>
  <c r="J145" i="1"/>
  <c r="J448" i="1"/>
  <c r="J421" i="1"/>
  <c r="J265" i="1"/>
  <c r="J302" i="1"/>
  <c r="J361" i="1"/>
  <c r="J490" i="1"/>
  <c r="J41" i="1"/>
  <c r="J25" i="1"/>
  <c r="J416" i="1"/>
  <c r="J246" i="1"/>
  <c r="J356" i="1"/>
  <c r="J498" i="1"/>
  <c r="J396" i="1"/>
  <c r="J173" i="1"/>
  <c r="J230" i="1"/>
  <c r="J108" i="1"/>
  <c r="J496" i="1"/>
  <c r="J125" i="1"/>
  <c r="J237" i="1"/>
  <c r="J250" i="1"/>
  <c r="J91" i="1"/>
  <c r="J193" i="1"/>
  <c r="J206" i="1"/>
  <c r="J104" i="1"/>
  <c r="J101" i="1"/>
  <c r="J175" i="1"/>
  <c r="J209" i="1"/>
  <c r="J74" i="1"/>
  <c r="J316" i="1"/>
  <c r="J464" i="1"/>
  <c r="J277" i="1"/>
  <c r="J210" i="1"/>
  <c r="J105" i="1"/>
  <c r="J349" i="1"/>
  <c r="J443" i="1"/>
  <c r="J274" i="1"/>
  <c r="J400" i="1"/>
  <c r="J141" i="1"/>
  <c r="J505" i="1"/>
  <c r="J363" i="1"/>
  <c r="J378" i="1"/>
  <c r="J313" i="1"/>
  <c r="J492" i="1"/>
  <c r="J260" i="1"/>
  <c r="J151" i="1"/>
  <c r="J401" i="1"/>
  <c r="J473" i="1"/>
  <c r="J66" i="1"/>
  <c r="J138" i="1"/>
  <c r="J30" i="1"/>
  <c r="J477" i="1"/>
  <c r="J318" i="1"/>
  <c r="J92" i="1"/>
  <c r="J118" i="1"/>
  <c r="J61" i="1"/>
  <c r="J367" i="1"/>
  <c r="J83" i="1"/>
  <c r="J276" i="1"/>
  <c r="J426" i="1"/>
  <c r="J501" i="1"/>
  <c r="J53" i="1"/>
  <c r="J422" i="1"/>
  <c r="J239" i="1"/>
  <c r="J284" i="1"/>
  <c r="J480" i="1"/>
  <c r="J511" i="1"/>
  <c r="J454" i="1"/>
  <c r="J226" i="1"/>
  <c r="J106" i="1"/>
  <c r="J449" i="1"/>
  <c r="J140" i="1"/>
  <c r="J359" i="1"/>
  <c r="J310" i="1"/>
  <c r="J513" i="1"/>
  <c r="J515" i="1"/>
  <c r="J442" i="1"/>
  <c r="J398" i="1"/>
  <c r="J93" i="1"/>
  <c r="J251" i="1"/>
  <c r="J432" i="1"/>
  <c r="J486" i="1"/>
  <c r="J352" i="1"/>
  <c r="J109" i="1"/>
  <c r="J456" i="1"/>
  <c r="J245" i="1"/>
  <c r="J390" i="1"/>
  <c r="J36" i="1"/>
  <c r="J161" i="1"/>
  <c r="J19" i="1"/>
  <c r="J292" i="1"/>
  <c r="J240" i="1"/>
  <c r="J365" i="1"/>
  <c r="J268" i="1"/>
  <c r="J180" i="1"/>
  <c r="J225" i="1"/>
  <c r="J468" i="1"/>
  <c r="J21" i="1"/>
  <c r="J461" i="1"/>
  <c r="J343" i="1"/>
  <c r="J345" i="1"/>
  <c r="J231" i="1"/>
  <c r="J344" i="1"/>
  <c r="J122" i="1"/>
  <c r="J166" i="1"/>
  <c r="J63" i="1"/>
  <c r="J168" i="1"/>
  <c r="J294" i="1"/>
  <c r="J312" i="1"/>
  <c r="J431" i="1"/>
  <c r="J153" i="1"/>
  <c r="J215" i="1"/>
  <c r="J217" i="1"/>
  <c r="J355" i="1"/>
  <c r="J279" i="1"/>
  <c r="J327" i="1"/>
  <c r="J189" i="1"/>
  <c r="J337" i="1"/>
  <c r="J323" i="1"/>
  <c r="J112" i="1"/>
  <c r="J259" i="1"/>
  <c r="J457" i="1"/>
  <c r="J85" i="1"/>
  <c r="J369" i="1"/>
  <c r="J146" i="1"/>
  <c r="J107" i="1"/>
  <c r="J144" i="1"/>
  <c r="J270" i="1"/>
  <c r="J33" i="1"/>
  <c r="J301" i="1"/>
  <c r="J32" i="1"/>
  <c r="J476" i="1"/>
  <c r="J405" i="1"/>
  <c r="J139" i="1"/>
  <c r="J241" i="1"/>
  <c r="J18" i="1"/>
  <c r="J120" i="1"/>
  <c r="J86" i="1"/>
  <c r="J129" i="1"/>
  <c r="J121" i="1"/>
  <c r="J410" i="1"/>
  <c r="J211" i="1"/>
  <c r="J433" i="1"/>
  <c r="J64" i="1"/>
  <c r="J370" i="1"/>
  <c r="J300" i="1"/>
  <c r="J199" i="1"/>
  <c r="J389" i="1"/>
  <c r="J255" i="1"/>
  <c r="J360" i="1"/>
  <c r="J224" i="1"/>
  <c r="J227" i="1"/>
  <c r="J60" i="1"/>
  <c r="J371" i="1"/>
  <c r="J331" i="1"/>
  <c r="J203" i="1"/>
  <c r="J332" i="1"/>
  <c r="J417" i="1"/>
  <c r="J291" i="1"/>
  <c r="J506" i="1"/>
  <c r="J283" i="1"/>
  <c r="J444" i="1"/>
  <c r="J47" i="1"/>
  <c r="J385" i="1"/>
  <c r="J462" i="1"/>
  <c r="J169" i="1"/>
  <c r="J78" i="1"/>
  <c r="J35" i="1"/>
  <c r="J261" i="1"/>
  <c r="J238" i="1"/>
  <c r="J214" i="1"/>
  <c r="J102" i="1"/>
  <c r="J466" i="1"/>
  <c r="J317" i="1"/>
  <c r="J391" i="1"/>
  <c r="J335" i="1"/>
  <c r="J111" i="1"/>
  <c r="J59" i="1"/>
  <c r="J44" i="1"/>
  <c r="J263" i="1"/>
  <c r="J451" i="1"/>
  <c r="J447" i="1"/>
  <c r="J471" i="1"/>
  <c r="J436" i="1"/>
  <c r="J235" i="1"/>
  <c r="J184" i="1"/>
  <c r="J353" i="1"/>
  <c r="J126" i="1"/>
  <c r="J439" i="1"/>
  <c r="J478" i="1"/>
  <c r="J493" i="1"/>
  <c r="J147" i="1"/>
  <c r="J174" i="1"/>
  <c r="J445" i="1"/>
  <c r="J234" i="1"/>
  <c r="J459" i="1"/>
  <c r="J119" i="1"/>
  <c r="J269" i="1"/>
  <c r="J172" i="1"/>
  <c r="J299" i="1"/>
  <c r="J446" i="1"/>
  <c r="J207" i="1"/>
  <c r="J328" i="1"/>
  <c r="J54" i="1"/>
  <c r="J137" i="1"/>
  <c r="J509" i="1"/>
  <c r="J143" i="1"/>
  <c r="J293" i="1"/>
  <c r="J56" i="1"/>
  <c r="J79" i="1"/>
  <c r="J80" i="1"/>
  <c r="J110" i="1"/>
  <c r="J165" i="1"/>
  <c r="J510" i="1"/>
  <c r="J159" i="1"/>
  <c r="J97" i="1"/>
  <c r="J242" i="1"/>
  <c r="J154" i="1"/>
  <c r="J376" i="1"/>
  <c r="J309" i="1"/>
  <c r="J249" i="1"/>
  <c r="J469" i="1"/>
  <c r="J485" i="1"/>
  <c r="J330" i="1"/>
  <c r="J130" i="1"/>
  <c r="J84" i="1"/>
  <c r="J394" i="1"/>
  <c r="J420" i="1"/>
  <c r="J341" i="1"/>
  <c r="J156" i="1"/>
  <c r="J475" i="1"/>
  <c r="J408" i="1"/>
  <c r="J271" i="1"/>
  <c r="J136" i="1"/>
  <c r="J320" i="1"/>
  <c r="J427" i="1"/>
  <c r="J296" i="1"/>
  <c r="J135" i="1"/>
  <c r="J176" i="1"/>
  <c r="J256" i="1"/>
  <c r="J388" i="1"/>
  <c r="J89" i="1"/>
  <c r="J205" i="1"/>
  <c r="J223" i="1"/>
  <c r="J354" i="1"/>
  <c r="J311" i="1"/>
  <c r="J37" i="1"/>
  <c r="J497" i="1"/>
  <c r="J204" i="1"/>
  <c r="J123" i="1"/>
  <c r="J428" i="1"/>
  <c r="J503" i="1"/>
  <c r="J324" i="1"/>
  <c r="J52" i="1"/>
  <c r="J45" i="1"/>
  <c r="J373" i="1"/>
  <c r="J88" i="1"/>
  <c r="J75" i="1"/>
  <c r="J383" i="1"/>
  <c r="J257" i="1"/>
  <c r="J96" i="1"/>
  <c r="J219" i="1"/>
  <c r="J71" i="1"/>
  <c r="J429" i="1"/>
  <c r="J99" i="1"/>
  <c r="J467" i="1"/>
  <c r="J441" i="1"/>
  <c r="J29" i="1"/>
  <c r="J26" i="1"/>
  <c r="J289" i="1"/>
  <c r="J285" i="1"/>
  <c r="J374" i="1"/>
  <c r="J190" i="1"/>
  <c r="J362" i="1"/>
  <c r="J403" i="1"/>
  <c r="J450" i="1"/>
  <c r="J252" i="1"/>
  <c r="J228" i="1"/>
  <c r="J411" i="1"/>
  <c r="J23" i="1"/>
  <c r="J20" i="1"/>
  <c r="J98" i="1"/>
  <c r="J406" i="1"/>
  <c r="J55" i="1"/>
  <c r="J192" i="1"/>
  <c r="J68" i="1"/>
  <c r="J440" i="1"/>
  <c r="J333" i="1"/>
  <c r="J368" i="1"/>
  <c r="J273" i="1"/>
  <c r="J358" i="1"/>
  <c r="J128" i="1"/>
  <c r="J57" i="1"/>
  <c r="J149" i="1"/>
  <c r="J48" i="1"/>
  <c r="J495" i="1"/>
  <c r="J182" i="1"/>
  <c r="J481" i="1"/>
  <c r="J188" i="1"/>
  <c r="J295" i="1"/>
  <c r="J275" i="1"/>
  <c r="J43" i="1"/>
  <c r="J216" i="1"/>
  <c r="J100" i="1"/>
  <c r="J351" i="1"/>
  <c r="J31" i="1"/>
  <c r="J178" i="1"/>
  <c r="J142" i="1"/>
  <c r="J266" i="1"/>
  <c r="J258" i="1"/>
  <c r="J308" i="1"/>
  <c r="J280" i="1"/>
  <c r="J350" i="1"/>
  <c r="J407" i="1"/>
  <c r="J346" i="1"/>
  <c r="J499" i="1"/>
  <c r="J393" i="1"/>
  <c r="J95" i="1"/>
  <c r="J127" i="1"/>
  <c r="J39" i="1"/>
  <c r="J229" i="1"/>
  <c r="J220" i="1"/>
  <c r="J290" i="1"/>
  <c r="J244" i="1"/>
  <c r="J452" i="1"/>
  <c r="J434" i="1"/>
  <c r="J51" i="1"/>
  <c r="J494" i="1"/>
  <c r="J415" i="1"/>
  <c r="J305" i="1"/>
  <c r="J437" i="1"/>
  <c r="J76" i="1"/>
  <c r="J483" i="1"/>
  <c r="J339" i="1"/>
  <c r="J177" i="1"/>
  <c r="J438" i="1"/>
  <c r="J397" i="1"/>
  <c r="J342" i="1"/>
  <c r="J94" i="1"/>
  <c r="J329" i="1"/>
  <c r="J386" i="1"/>
  <c r="J500" i="1"/>
  <c r="J392" i="1"/>
  <c r="J325" i="1"/>
  <c r="J414" i="1"/>
  <c r="J197" i="1"/>
  <c r="J413" i="1"/>
  <c r="J508" i="1"/>
  <c r="J412" i="1"/>
  <c r="J419" i="1"/>
  <c r="J117" i="1"/>
  <c r="J458" i="1"/>
  <c r="J514" i="1"/>
  <c r="J423" i="1"/>
  <c r="J183" i="1"/>
  <c r="J278" i="1"/>
  <c r="J87" i="1"/>
  <c r="J377" i="1"/>
  <c r="J348" i="1"/>
  <c r="J453" i="1"/>
  <c r="J488" i="1"/>
  <c r="J395" i="1"/>
  <c r="J116" i="1"/>
  <c r="J124" i="1"/>
  <c r="J46" i="1"/>
  <c r="J303" i="1"/>
  <c r="J334" i="1"/>
  <c r="J479" i="1"/>
  <c r="J512" i="1"/>
  <c r="J181" i="1"/>
  <c r="J160" i="1"/>
  <c r="J42" i="1"/>
  <c r="J186" i="1"/>
  <c r="J133" i="1"/>
  <c r="J201" i="1"/>
  <c r="J315" i="1"/>
  <c r="J304" i="1"/>
  <c r="J267" i="1"/>
  <c r="K540" i="1"/>
  <c r="K536" i="1"/>
  <c r="K538" i="1"/>
  <c r="H11" i="1"/>
  <c r="G11" i="1"/>
  <c r="K561" i="1" l="1"/>
  <c r="L561" i="1" s="1"/>
  <c r="G6" i="1" l="1"/>
  <c r="L537" i="1" s="1"/>
  <c r="G8" i="1"/>
  <c r="G5" i="1"/>
  <c r="G9" i="1"/>
  <c r="G4" i="1"/>
  <c r="G7" i="1"/>
  <c r="G3" i="1"/>
  <c r="L538" i="1" l="1"/>
  <c r="L539" i="1"/>
  <c r="L540" i="1" s="1"/>
  <c r="H12" i="1"/>
  <c r="H13" i="1" s="1"/>
  <c r="G12" i="1"/>
  <c r="L535" i="1"/>
  <c r="L536" i="1" s="1"/>
  <c r="A383" i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</calcChain>
</file>

<file path=xl/sharedStrings.xml><?xml version="1.0" encoding="utf-8"?>
<sst xmlns="http://schemas.openxmlformats.org/spreadsheetml/2006/main" count="2056" uniqueCount="46">
  <si>
    <t>Percent</t>
  </si>
  <si>
    <t>Outside of Range</t>
  </si>
  <si>
    <t>Count</t>
  </si>
  <si>
    <t>Max</t>
  </si>
  <si>
    <t>90th Percentile</t>
  </si>
  <si>
    <t>75th Percentile</t>
  </si>
  <si>
    <t>50th Percentile</t>
  </si>
  <si>
    <t>25th Percentile</t>
  </si>
  <si>
    <t>10th Percentile</t>
  </si>
  <si>
    <t>Min</t>
  </si>
  <si>
    <t>Region</t>
  </si>
  <si>
    <t>Sales Plan</t>
  </si>
  <si>
    <t>Employee Name</t>
  </si>
  <si>
    <t>Key</t>
  </si>
  <si>
    <t>Chart Data =&gt;</t>
  </si>
  <si>
    <t>Goal</t>
  </si>
  <si>
    <t>Element</t>
  </si>
  <si>
    <t>&lt;==Drop Down</t>
  </si>
  <si>
    <t>North America</t>
  </si>
  <si>
    <t>Actual</t>
  </si>
  <si>
    <t>Critiera Met</t>
  </si>
  <si>
    <t>Full-Year Rep</t>
  </si>
  <si>
    <t>Asia-Pacific</t>
  </si>
  <si>
    <t>Europe, Middle East &amp; Africa</t>
  </si>
  <si>
    <t>Latin America</t>
  </si>
  <si>
    <t>Sales Roles</t>
  </si>
  <si>
    <t>Enter Role 1</t>
  </si>
  <si>
    <t>Enter Role 2</t>
  </si>
  <si>
    <t>Enter Role 3</t>
  </si>
  <si>
    <t>Enter Role 4</t>
  </si>
  <si>
    <t>Enter Role 5</t>
  </si>
  <si>
    <t>Enter Role 6</t>
  </si>
  <si>
    <t>Enter Role 7</t>
  </si>
  <si>
    <t>Enter Role 8</t>
  </si>
  <si>
    <t>Enter Role 9</t>
  </si>
  <si>
    <t>Enter Role 10</t>
  </si>
  <si>
    <t>Yes</t>
  </si>
  <si>
    <t>All</t>
  </si>
  <si>
    <t>Median</t>
  </si>
  <si>
    <t>X</t>
  </si>
  <si>
    <t>Y</t>
  </si>
  <si>
    <t>Total (in USD)</t>
  </si>
  <si>
    <t>Instructions:</t>
  </si>
  <si>
    <t>a) Select appropriate drop downs for Sales Plan, Region and Element</t>
  </si>
  <si>
    <t>b) Enter rep information in cells with blue font below</t>
  </si>
  <si>
    <t>Enter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</si>
</sst>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6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3" borderId="4" xfId="0" applyFont="1" applyFill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6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2" fillId="5" borderId="20" xfId="0" applyFont="1" applyFill="1" applyBorder="1"/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21" xfId="0" quotePrefix="1" applyNumberFormat="1" applyBorder="1" applyAlignment="1">
      <alignment horizontal="center"/>
    </xf>
    <xf numFmtId="6" fontId="0" fillId="0" borderId="23" xfId="0" applyNumberFormat="1" applyBorder="1" applyAlignment="1">
      <alignment horizontal="center"/>
    </xf>
    <xf numFmtId="0" fontId="2" fillId="0" borderId="0" xfId="0" applyFont="1"/>
    <xf numFmtId="0" fontId="1" fillId="3" borderId="2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9" xfId="0" quotePrefix="1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6" xfId="0" quotePrefix="1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3" fontId="0" fillId="0" borderId="12" xfId="0" quotePrefix="1" applyNumberFormat="1" applyBorder="1" applyAlignment="1">
      <alignment horizontal="center"/>
    </xf>
    <xf numFmtId="0" fontId="2" fillId="2" borderId="25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center"/>
      <protection locked="0"/>
    </xf>
    <xf numFmtId="3" fontId="7" fillId="0" borderId="12" xfId="0" applyNumberFormat="1" applyFont="1" applyBorder="1" applyAlignment="1" applyProtection="1">
      <alignment horizontal="center"/>
      <protection locked="0"/>
    </xf>
    <xf numFmtId="3" fontId="7" fillId="0" borderId="11" xfId="0" applyNumberFormat="1" applyFont="1" applyBorder="1" applyAlignment="1" applyProtection="1">
      <alignment horizontal="center"/>
      <protection locked="0"/>
    </xf>
    <xf numFmtId="3" fontId="7" fillId="0" borderId="21" xfId="0" applyNumberFormat="1" applyFont="1" applyBorder="1" applyAlignment="1" applyProtection="1">
      <alignment horizontal="center"/>
      <protection locked="0"/>
    </xf>
    <xf numFmtId="3" fontId="7" fillId="0" borderId="23" xfId="0" applyNumberFormat="1" applyFont="1" applyBorder="1" applyAlignment="1" applyProtection="1">
      <alignment horizontal="center"/>
      <protection locked="0"/>
    </xf>
    <xf numFmtId="3" fontId="7" fillId="0" borderId="9" xfId="0" applyNumberFormat="1" applyFont="1" applyBorder="1" applyAlignment="1" applyProtection="1">
      <alignment horizontal="center"/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3" fontId="7" fillId="0" borderId="6" xfId="0" applyNumberFormat="1" applyFont="1" applyBorder="1" applyAlignment="1" applyProtection="1">
      <alignment horizontal="center"/>
      <protection locked="0"/>
    </xf>
    <xf numFmtId="3" fontId="7" fillId="0" borderId="5" xfId="0" applyNumberFormat="1" applyFont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left"/>
      <protection locked="0"/>
    </xf>
    <xf numFmtId="0" fontId="0" fillId="6" borderId="0" xfId="0" applyFill="1"/>
    <xf numFmtId="9" fontId="2" fillId="0" borderId="6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right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Territory Alignment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Goal (Sorted by Size)</c:v>
          </c:tx>
          <c:spPr>
            <a:ln>
              <a:noFill/>
            </a:ln>
          </c:spPr>
          <c:marker>
            <c:spPr>
              <a:ln>
                <a:noFill/>
              </a:ln>
            </c:spPr>
          </c:marker>
          <c:xVal>
            <c:numRef>
              <c:f>'Distribution Analysis'!$J$17:$J$516</c:f>
              <c:numCache>
                <c:formatCode>#,##0</c:formatCode>
                <c:ptCount val="500"/>
                <c:pt idx="0">
                  <c:v>324</c:v>
                </c:pt>
                <c:pt idx="1">
                  <c:v>412</c:v>
                </c:pt>
                <c:pt idx="2">
                  <c:v>51</c:v>
                </c:pt>
                <c:pt idx="3">
                  <c:v>383</c:v>
                </c:pt>
                <c:pt idx="4">
                  <c:v>335</c:v>
                </c:pt>
                <c:pt idx="5">
                  <c:v>499</c:v>
                </c:pt>
                <c:pt idx="6">
                  <c:v>363</c:v>
                </c:pt>
                <c:pt idx="7">
                  <c:v>394</c:v>
                </c:pt>
                <c:pt idx="8">
                  <c:v>266</c:v>
                </c:pt>
                <c:pt idx="9">
                  <c:v>483</c:v>
                </c:pt>
                <c:pt idx="10">
                  <c:v>304</c:v>
                </c:pt>
                <c:pt idx="11">
                  <c:v>259</c:v>
                </c:pt>
                <c:pt idx="12">
                  <c:v>376</c:v>
                </c:pt>
                <c:pt idx="13">
                  <c:v>52</c:v>
                </c:pt>
                <c:pt idx="14">
                  <c:v>361</c:v>
                </c:pt>
                <c:pt idx="15">
                  <c:v>15</c:v>
                </c:pt>
                <c:pt idx="16">
                  <c:v>105</c:v>
                </c:pt>
                <c:pt idx="17">
                  <c:v>309</c:v>
                </c:pt>
                <c:pt idx="18">
                  <c:v>91</c:v>
                </c:pt>
                <c:pt idx="19">
                  <c:v>323</c:v>
                </c:pt>
                <c:pt idx="20">
                  <c:v>460</c:v>
                </c:pt>
                <c:pt idx="21">
                  <c:v>250</c:v>
                </c:pt>
                <c:pt idx="22">
                  <c:v>94</c:v>
                </c:pt>
                <c:pt idx="23">
                  <c:v>421</c:v>
                </c:pt>
                <c:pt idx="24">
                  <c:v>180</c:v>
                </c:pt>
                <c:pt idx="25">
                  <c:v>40</c:v>
                </c:pt>
                <c:pt idx="26">
                  <c:v>325</c:v>
                </c:pt>
                <c:pt idx="27">
                  <c:v>135</c:v>
                </c:pt>
                <c:pt idx="28">
                  <c:v>139</c:v>
                </c:pt>
                <c:pt idx="29">
                  <c:v>10</c:v>
                </c:pt>
                <c:pt idx="30">
                  <c:v>477</c:v>
                </c:pt>
                <c:pt idx="31">
                  <c:v>302</c:v>
                </c:pt>
                <c:pt idx="32">
                  <c:v>107</c:v>
                </c:pt>
                <c:pt idx="33">
                  <c:v>380</c:v>
                </c:pt>
                <c:pt idx="34">
                  <c:v>285</c:v>
                </c:pt>
                <c:pt idx="35">
                  <c:v>489</c:v>
                </c:pt>
                <c:pt idx="36">
                  <c:v>138</c:v>
                </c:pt>
                <c:pt idx="37">
                  <c:v>287</c:v>
                </c:pt>
                <c:pt idx="38">
                  <c:v>172</c:v>
                </c:pt>
                <c:pt idx="39">
                  <c:v>459</c:v>
                </c:pt>
                <c:pt idx="40">
                  <c:v>116</c:v>
                </c:pt>
                <c:pt idx="41">
                  <c:v>456</c:v>
                </c:pt>
                <c:pt idx="42">
                  <c:v>89</c:v>
                </c:pt>
                <c:pt idx="43">
                  <c:v>168</c:v>
                </c:pt>
                <c:pt idx="44">
                  <c:v>396</c:v>
                </c:pt>
                <c:pt idx="45">
                  <c:v>23</c:v>
                </c:pt>
                <c:pt idx="46">
                  <c:v>389</c:v>
                </c:pt>
                <c:pt idx="47">
                  <c:v>237</c:v>
                </c:pt>
                <c:pt idx="48">
                  <c:v>469</c:v>
                </c:pt>
                <c:pt idx="49">
                  <c:v>366</c:v>
                </c:pt>
                <c:pt idx="50">
                  <c:v>272</c:v>
                </c:pt>
                <c:pt idx="51">
                  <c:v>338</c:v>
                </c:pt>
                <c:pt idx="52">
                  <c:v>145</c:v>
                </c:pt>
                <c:pt idx="53">
                  <c:v>497</c:v>
                </c:pt>
                <c:pt idx="54">
                  <c:v>117</c:v>
                </c:pt>
                <c:pt idx="55">
                  <c:v>96</c:v>
                </c:pt>
                <c:pt idx="56">
                  <c:v>235</c:v>
                </c:pt>
                <c:pt idx="57">
                  <c:v>428</c:v>
                </c:pt>
                <c:pt idx="58">
                  <c:v>102</c:v>
                </c:pt>
                <c:pt idx="59">
                  <c:v>216</c:v>
                </c:pt>
                <c:pt idx="60">
                  <c:v>243</c:v>
                </c:pt>
                <c:pt idx="61">
                  <c:v>362</c:v>
                </c:pt>
                <c:pt idx="62">
                  <c:v>240</c:v>
                </c:pt>
                <c:pt idx="63">
                  <c:v>488</c:v>
                </c:pt>
                <c:pt idx="64">
                  <c:v>392</c:v>
                </c:pt>
                <c:pt idx="65">
                  <c:v>85</c:v>
                </c:pt>
                <c:pt idx="66">
                  <c:v>314</c:v>
                </c:pt>
                <c:pt idx="67">
                  <c:v>426</c:v>
                </c:pt>
                <c:pt idx="68">
                  <c:v>37</c:v>
                </c:pt>
                <c:pt idx="69">
                  <c:v>131</c:v>
                </c:pt>
                <c:pt idx="70">
                  <c:v>199</c:v>
                </c:pt>
                <c:pt idx="71">
                  <c:v>382</c:v>
                </c:pt>
                <c:pt idx="72">
                  <c:v>227</c:v>
                </c:pt>
                <c:pt idx="73">
                  <c:v>408</c:v>
                </c:pt>
                <c:pt idx="74">
                  <c:v>283</c:v>
                </c:pt>
                <c:pt idx="75">
                  <c:v>12</c:v>
                </c:pt>
                <c:pt idx="76">
                  <c:v>337</c:v>
                </c:pt>
                <c:pt idx="77">
                  <c:v>432</c:v>
                </c:pt>
                <c:pt idx="78">
                  <c:v>246</c:v>
                </c:pt>
                <c:pt idx="79">
                  <c:v>388</c:v>
                </c:pt>
                <c:pt idx="80">
                  <c:v>33</c:v>
                </c:pt>
                <c:pt idx="81">
                  <c:v>305</c:v>
                </c:pt>
                <c:pt idx="82">
                  <c:v>87</c:v>
                </c:pt>
                <c:pt idx="83">
                  <c:v>245</c:v>
                </c:pt>
                <c:pt idx="84">
                  <c:v>397</c:v>
                </c:pt>
                <c:pt idx="85">
                  <c:v>461</c:v>
                </c:pt>
                <c:pt idx="86">
                  <c:v>123</c:v>
                </c:pt>
                <c:pt idx="87">
                  <c:v>353</c:v>
                </c:pt>
                <c:pt idx="88">
                  <c:v>257</c:v>
                </c:pt>
                <c:pt idx="89">
                  <c:v>133</c:v>
                </c:pt>
                <c:pt idx="90">
                  <c:v>83</c:v>
                </c:pt>
                <c:pt idx="91">
                  <c:v>258</c:v>
                </c:pt>
                <c:pt idx="92">
                  <c:v>441</c:v>
                </c:pt>
                <c:pt idx="93">
                  <c:v>358</c:v>
                </c:pt>
                <c:pt idx="94">
                  <c:v>472</c:v>
                </c:pt>
                <c:pt idx="95">
                  <c:v>104</c:v>
                </c:pt>
                <c:pt idx="96">
                  <c:v>193</c:v>
                </c:pt>
                <c:pt idx="97">
                  <c:v>224</c:v>
                </c:pt>
                <c:pt idx="98">
                  <c:v>447</c:v>
                </c:pt>
                <c:pt idx="99">
                  <c:v>340</c:v>
                </c:pt>
                <c:pt idx="100">
                  <c:v>19</c:v>
                </c:pt>
                <c:pt idx="101">
                  <c:v>333</c:v>
                </c:pt>
                <c:pt idx="102">
                  <c:v>158</c:v>
                </c:pt>
                <c:pt idx="103">
                  <c:v>191</c:v>
                </c:pt>
                <c:pt idx="104">
                  <c:v>223</c:v>
                </c:pt>
                <c:pt idx="105">
                  <c:v>218</c:v>
                </c:pt>
                <c:pt idx="106">
                  <c:v>164</c:v>
                </c:pt>
                <c:pt idx="107">
                  <c:v>308</c:v>
                </c:pt>
                <c:pt idx="108">
                  <c:v>479</c:v>
                </c:pt>
                <c:pt idx="109">
                  <c:v>20</c:v>
                </c:pt>
                <c:pt idx="110">
                  <c:v>386</c:v>
                </c:pt>
                <c:pt idx="111">
                  <c:v>68</c:v>
                </c:pt>
                <c:pt idx="112">
                  <c:v>93</c:v>
                </c:pt>
                <c:pt idx="113">
                  <c:v>190</c:v>
                </c:pt>
                <c:pt idx="114">
                  <c:v>415</c:v>
                </c:pt>
                <c:pt idx="115">
                  <c:v>155</c:v>
                </c:pt>
                <c:pt idx="116">
                  <c:v>467</c:v>
                </c:pt>
                <c:pt idx="117">
                  <c:v>192</c:v>
                </c:pt>
                <c:pt idx="118">
                  <c:v>57</c:v>
                </c:pt>
                <c:pt idx="119">
                  <c:v>219</c:v>
                </c:pt>
                <c:pt idx="120">
                  <c:v>449</c:v>
                </c:pt>
                <c:pt idx="121">
                  <c:v>232</c:v>
                </c:pt>
                <c:pt idx="122">
                  <c:v>196</c:v>
                </c:pt>
                <c:pt idx="123">
                  <c:v>197</c:v>
                </c:pt>
                <c:pt idx="124">
                  <c:v>212</c:v>
                </c:pt>
                <c:pt idx="125">
                  <c:v>354</c:v>
                </c:pt>
                <c:pt idx="126">
                  <c:v>349</c:v>
                </c:pt>
                <c:pt idx="127">
                  <c:v>291</c:v>
                </c:pt>
                <c:pt idx="128">
                  <c:v>498</c:v>
                </c:pt>
                <c:pt idx="129">
                  <c:v>64</c:v>
                </c:pt>
                <c:pt idx="130">
                  <c:v>442</c:v>
                </c:pt>
                <c:pt idx="131">
                  <c:v>352</c:v>
                </c:pt>
                <c:pt idx="132">
                  <c:v>487</c:v>
                </c:pt>
                <c:pt idx="133">
                  <c:v>42</c:v>
                </c:pt>
                <c:pt idx="134">
                  <c:v>171</c:v>
                </c:pt>
                <c:pt idx="135">
                  <c:v>55</c:v>
                </c:pt>
                <c:pt idx="136">
                  <c:v>95</c:v>
                </c:pt>
                <c:pt idx="137">
                  <c:v>63</c:v>
                </c:pt>
                <c:pt idx="138">
                  <c:v>108</c:v>
                </c:pt>
                <c:pt idx="139">
                  <c:v>84</c:v>
                </c:pt>
                <c:pt idx="140">
                  <c:v>25</c:v>
                </c:pt>
                <c:pt idx="141">
                  <c:v>75</c:v>
                </c:pt>
                <c:pt idx="142">
                  <c:v>288</c:v>
                </c:pt>
                <c:pt idx="143">
                  <c:v>395</c:v>
                </c:pt>
                <c:pt idx="144">
                  <c:v>316</c:v>
                </c:pt>
                <c:pt idx="145">
                  <c:v>416</c:v>
                </c:pt>
                <c:pt idx="146">
                  <c:v>59</c:v>
                </c:pt>
                <c:pt idx="147">
                  <c:v>293</c:v>
                </c:pt>
                <c:pt idx="148">
                  <c:v>427</c:v>
                </c:pt>
                <c:pt idx="149">
                  <c:v>43</c:v>
                </c:pt>
                <c:pt idx="150">
                  <c:v>365</c:v>
                </c:pt>
                <c:pt idx="151">
                  <c:v>277</c:v>
                </c:pt>
                <c:pt idx="152">
                  <c:v>241</c:v>
                </c:pt>
                <c:pt idx="153">
                  <c:v>221</c:v>
                </c:pt>
                <c:pt idx="154">
                  <c:v>424</c:v>
                </c:pt>
                <c:pt idx="155">
                  <c:v>239</c:v>
                </c:pt>
                <c:pt idx="156">
                  <c:v>48</c:v>
                </c:pt>
                <c:pt idx="157">
                  <c:v>355</c:v>
                </c:pt>
                <c:pt idx="158">
                  <c:v>274</c:v>
                </c:pt>
                <c:pt idx="159">
                  <c:v>92</c:v>
                </c:pt>
                <c:pt idx="160">
                  <c:v>262</c:v>
                </c:pt>
                <c:pt idx="161">
                  <c:v>275</c:v>
                </c:pt>
                <c:pt idx="162">
                  <c:v>280</c:v>
                </c:pt>
                <c:pt idx="163">
                  <c:v>60</c:v>
                </c:pt>
                <c:pt idx="164">
                  <c:v>425</c:v>
                </c:pt>
                <c:pt idx="165">
                  <c:v>176</c:v>
                </c:pt>
                <c:pt idx="166">
                  <c:v>209</c:v>
                </c:pt>
                <c:pt idx="167">
                  <c:v>78</c:v>
                </c:pt>
                <c:pt idx="168">
                  <c:v>411</c:v>
                </c:pt>
                <c:pt idx="169">
                  <c:v>207</c:v>
                </c:pt>
                <c:pt idx="170">
                  <c:v>185</c:v>
                </c:pt>
                <c:pt idx="171">
                  <c:v>384</c:v>
                </c:pt>
                <c:pt idx="172">
                  <c:v>238</c:v>
                </c:pt>
                <c:pt idx="173">
                  <c:v>307</c:v>
                </c:pt>
                <c:pt idx="174">
                  <c:v>465</c:v>
                </c:pt>
                <c:pt idx="175">
                  <c:v>161</c:v>
                </c:pt>
                <c:pt idx="176">
                  <c:v>297</c:v>
                </c:pt>
                <c:pt idx="177">
                  <c:v>74</c:v>
                </c:pt>
                <c:pt idx="178">
                  <c:v>414</c:v>
                </c:pt>
                <c:pt idx="179">
                  <c:v>455</c:v>
                </c:pt>
                <c:pt idx="180">
                  <c:v>156</c:v>
                </c:pt>
                <c:pt idx="181">
                  <c:v>178</c:v>
                </c:pt>
                <c:pt idx="182">
                  <c:v>357</c:v>
                </c:pt>
                <c:pt idx="183">
                  <c:v>175</c:v>
                </c:pt>
                <c:pt idx="184">
                  <c:v>343</c:v>
                </c:pt>
                <c:pt idx="185">
                  <c:v>313</c:v>
                </c:pt>
                <c:pt idx="186">
                  <c:v>430</c:v>
                </c:pt>
                <c:pt idx="187">
                  <c:v>261</c:v>
                </c:pt>
                <c:pt idx="188">
                  <c:v>7</c:v>
                </c:pt>
                <c:pt idx="189">
                  <c:v>222</c:v>
                </c:pt>
                <c:pt idx="190">
                  <c:v>429</c:v>
                </c:pt>
                <c:pt idx="191">
                  <c:v>26</c:v>
                </c:pt>
                <c:pt idx="192">
                  <c:v>311</c:v>
                </c:pt>
                <c:pt idx="193">
                  <c:v>448</c:v>
                </c:pt>
                <c:pt idx="194">
                  <c:v>220</c:v>
                </c:pt>
                <c:pt idx="195">
                  <c:v>30</c:v>
                </c:pt>
                <c:pt idx="196">
                  <c:v>143</c:v>
                </c:pt>
                <c:pt idx="197">
                  <c:v>213</c:v>
                </c:pt>
                <c:pt idx="198">
                  <c:v>150</c:v>
                </c:pt>
                <c:pt idx="199">
                  <c:v>206</c:v>
                </c:pt>
                <c:pt idx="200">
                  <c:v>225</c:v>
                </c:pt>
                <c:pt idx="201">
                  <c:v>170</c:v>
                </c:pt>
                <c:pt idx="202">
                  <c:v>111</c:v>
                </c:pt>
                <c:pt idx="203">
                  <c:v>369</c:v>
                </c:pt>
                <c:pt idx="204">
                  <c:v>468</c:v>
                </c:pt>
                <c:pt idx="205">
                  <c:v>481</c:v>
                </c:pt>
                <c:pt idx="206">
                  <c:v>405</c:v>
                </c:pt>
                <c:pt idx="207">
                  <c:v>451</c:v>
                </c:pt>
                <c:pt idx="208">
                  <c:v>391</c:v>
                </c:pt>
                <c:pt idx="209">
                  <c:v>466</c:v>
                </c:pt>
                <c:pt idx="210">
                  <c:v>208</c:v>
                </c:pt>
                <c:pt idx="211">
                  <c:v>374</c:v>
                </c:pt>
                <c:pt idx="212">
                  <c:v>330</c:v>
                </c:pt>
                <c:pt idx="213">
                  <c:v>491</c:v>
                </c:pt>
                <c:pt idx="214">
                  <c:v>264</c:v>
                </c:pt>
                <c:pt idx="215">
                  <c:v>476</c:v>
                </c:pt>
                <c:pt idx="216">
                  <c:v>402</c:v>
                </c:pt>
                <c:pt idx="217">
                  <c:v>66</c:v>
                </c:pt>
                <c:pt idx="218">
                  <c:v>319</c:v>
                </c:pt>
                <c:pt idx="219">
                  <c:v>326</c:v>
                </c:pt>
                <c:pt idx="220">
                  <c:v>422</c:v>
                </c:pt>
                <c:pt idx="221">
                  <c:v>420</c:v>
                </c:pt>
                <c:pt idx="222">
                  <c:v>290</c:v>
                </c:pt>
                <c:pt idx="223">
                  <c:v>136</c:v>
                </c:pt>
                <c:pt idx="224">
                  <c:v>347</c:v>
                </c:pt>
                <c:pt idx="225">
                  <c:v>249</c:v>
                </c:pt>
                <c:pt idx="226">
                  <c:v>270</c:v>
                </c:pt>
                <c:pt idx="227">
                  <c:v>403</c:v>
                </c:pt>
                <c:pt idx="228">
                  <c:v>115</c:v>
                </c:pt>
                <c:pt idx="229">
                  <c:v>198</c:v>
                </c:pt>
                <c:pt idx="230">
                  <c:v>82</c:v>
                </c:pt>
                <c:pt idx="231">
                  <c:v>458</c:v>
                </c:pt>
                <c:pt idx="232">
                  <c:v>125</c:v>
                </c:pt>
                <c:pt idx="233">
                  <c:v>371</c:v>
                </c:pt>
                <c:pt idx="234">
                  <c:v>423</c:v>
                </c:pt>
                <c:pt idx="235">
                  <c:v>463</c:v>
                </c:pt>
                <c:pt idx="236">
                  <c:v>332</c:v>
                </c:pt>
                <c:pt idx="237">
                  <c:v>154</c:v>
                </c:pt>
                <c:pt idx="238">
                  <c:v>162</c:v>
                </c:pt>
                <c:pt idx="239">
                  <c:v>496</c:v>
                </c:pt>
                <c:pt idx="240">
                  <c:v>413</c:v>
                </c:pt>
                <c:pt idx="241">
                  <c:v>3</c:v>
                </c:pt>
                <c:pt idx="242">
                  <c:v>141</c:v>
                </c:pt>
                <c:pt idx="243">
                  <c:v>471</c:v>
                </c:pt>
                <c:pt idx="244">
                  <c:v>200</c:v>
                </c:pt>
                <c:pt idx="245">
                  <c:v>149</c:v>
                </c:pt>
                <c:pt idx="246">
                  <c:v>54</c:v>
                </c:pt>
                <c:pt idx="247">
                  <c:v>21</c:v>
                </c:pt>
                <c:pt idx="248">
                  <c:v>339</c:v>
                </c:pt>
                <c:pt idx="249">
                  <c:v>444</c:v>
                </c:pt>
                <c:pt idx="250">
                  <c:v>351</c:v>
                </c:pt>
                <c:pt idx="251">
                  <c:v>22</c:v>
                </c:pt>
                <c:pt idx="252">
                  <c:v>446</c:v>
                </c:pt>
                <c:pt idx="253">
                  <c:v>195</c:v>
                </c:pt>
                <c:pt idx="254">
                  <c:v>183</c:v>
                </c:pt>
                <c:pt idx="255">
                  <c:v>70</c:v>
                </c:pt>
                <c:pt idx="256">
                  <c:v>375</c:v>
                </c:pt>
                <c:pt idx="257">
                  <c:v>234</c:v>
                </c:pt>
                <c:pt idx="258">
                  <c:v>76</c:v>
                </c:pt>
                <c:pt idx="259">
                  <c:v>73</c:v>
                </c:pt>
                <c:pt idx="260">
                  <c:v>88</c:v>
                </c:pt>
                <c:pt idx="261">
                  <c:v>41</c:v>
                </c:pt>
                <c:pt idx="262">
                  <c:v>317</c:v>
                </c:pt>
                <c:pt idx="263">
                  <c:v>179</c:v>
                </c:pt>
                <c:pt idx="264">
                  <c:v>417</c:v>
                </c:pt>
                <c:pt idx="265">
                  <c:v>267</c:v>
                </c:pt>
                <c:pt idx="266">
                  <c:v>345</c:v>
                </c:pt>
                <c:pt idx="267">
                  <c:v>34</c:v>
                </c:pt>
                <c:pt idx="268">
                  <c:v>103</c:v>
                </c:pt>
                <c:pt idx="269">
                  <c:v>72</c:v>
                </c:pt>
                <c:pt idx="270">
                  <c:v>2</c:v>
                </c:pt>
                <c:pt idx="271">
                  <c:v>119</c:v>
                </c:pt>
                <c:pt idx="272">
                  <c:v>38</c:v>
                </c:pt>
                <c:pt idx="273">
                  <c:v>137</c:v>
                </c:pt>
                <c:pt idx="274">
                  <c:v>120</c:v>
                </c:pt>
                <c:pt idx="275">
                  <c:v>269</c:v>
                </c:pt>
                <c:pt idx="276">
                  <c:v>53</c:v>
                </c:pt>
                <c:pt idx="277">
                  <c:v>229</c:v>
                </c:pt>
                <c:pt idx="278">
                  <c:v>271</c:v>
                </c:pt>
                <c:pt idx="279">
                  <c:v>112</c:v>
                </c:pt>
                <c:pt idx="280">
                  <c:v>367</c:v>
                </c:pt>
                <c:pt idx="281">
                  <c:v>252</c:v>
                </c:pt>
                <c:pt idx="282">
                  <c:v>292</c:v>
                </c:pt>
                <c:pt idx="283">
                  <c:v>263</c:v>
                </c:pt>
                <c:pt idx="284">
                  <c:v>106</c:v>
                </c:pt>
                <c:pt idx="285">
                  <c:v>109</c:v>
                </c:pt>
                <c:pt idx="286">
                  <c:v>65</c:v>
                </c:pt>
                <c:pt idx="287">
                  <c:v>36</c:v>
                </c:pt>
                <c:pt idx="288">
                  <c:v>130</c:v>
                </c:pt>
                <c:pt idx="289">
                  <c:v>189</c:v>
                </c:pt>
                <c:pt idx="290">
                  <c:v>226</c:v>
                </c:pt>
                <c:pt idx="291">
                  <c:v>404</c:v>
                </c:pt>
                <c:pt idx="292">
                  <c:v>450</c:v>
                </c:pt>
                <c:pt idx="293">
                  <c:v>79</c:v>
                </c:pt>
                <c:pt idx="294">
                  <c:v>474</c:v>
                </c:pt>
                <c:pt idx="295">
                  <c:v>443</c:v>
                </c:pt>
                <c:pt idx="296">
                  <c:v>146</c:v>
                </c:pt>
                <c:pt idx="297">
                  <c:v>236</c:v>
                </c:pt>
                <c:pt idx="298">
                  <c:v>342</c:v>
                </c:pt>
                <c:pt idx="299">
                  <c:v>457</c:v>
                </c:pt>
                <c:pt idx="300">
                  <c:v>98</c:v>
                </c:pt>
                <c:pt idx="301">
                  <c:v>322</c:v>
                </c:pt>
                <c:pt idx="302">
                  <c:v>231</c:v>
                </c:pt>
                <c:pt idx="303">
                  <c:v>205</c:v>
                </c:pt>
                <c:pt idx="304">
                  <c:v>438</c:v>
                </c:pt>
                <c:pt idx="305">
                  <c:v>110</c:v>
                </c:pt>
                <c:pt idx="306">
                  <c:v>431</c:v>
                </c:pt>
                <c:pt idx="307">
                  <c:v>194</c:v>
                </c:pt>
                <c:pt idx="308">
                  <c:v>122</c:v>
                </c:pt>
                <c:pt idx="309">
                  <c:v>439</c:v>
                </c:pt>
                <c:pt idx="310">
                  <c:v>202</c:v>
                </c:pt>
                <c:pt idx="311">
                  <c:v>147</c:v>
                </c:pt>
                <c:pt idx="312">
                  <c:v>273</c:v>
                </c:pt>
                <c:pt idx="313">
                  <c:v>299</c:v>
                </c:pt>
                <c:pt idx="314">
                  <c:v>329</c:v>
                </c:pt>
                <c:pt idx="315">
                  <c:v>28</c:v>
                </c:pt>
                <c:pt idx="316">
                  <c:v>27</c:v>
                </c:pt>
                <c:pt idx="317">
                  <c:v>348</c:v>
                </c:pt>
                <c:pt idx="318">
                  <c:v>24</c:v>
                </c:pt>
                <c:pt idx="319">
                  <c:v>174</c:v>
                </c:pt>
                <c:pt idx="320">
                  <c:v>46</c:v>
                </c:pt>
                <c:pt idx="321">
                  <c:v>56</c:v>
                </c:pt>
                <c:pt idx="322">
                  <c:v>114</c:v>
                </c:pt>
                <c:pt idx="323">
                  <c:v>492</c:v>
                </c:pt>
                <c:pt idx="324">
                  <c:v>368</c:v>
                </c:pt>
                <c:pt idx="325">
                  <c:v>126</c:v>
                </c:pt>
                <c:pt idx="326">
                  <c:v>295</c:v>
                </c:pt>
                <c:pt idx="327">
                  <c:v>265</c:v>
                </c:pt>
                <c:pt idx="328">
                  <c:v>14</c:v>
                </c:pt>
                <c:pt idx="329">
                  <c:v>217</c:v>
                </c:pt>
                <c:pt idx="330">
                  <c:v>144</c:v>
                </c:pt>
                <c:pt idx="331">
                  <c:v>210</c:v>
                </c:pt>
                <c:pt idx="332">
                  <c:v>228</c:v>
                </c:pt>
                <c:pt idx="333">
                  <c:v>407</c:v>
                </c:pt>
                <c:pt idx="334">
                  <c:v>419</c:v>
                </c:pt>
                <c:pt idx="335">
                  <c:v>99</c:v>
                </c:pt>
                <c:pt idx="336">
                  <c:v>378</c:v>
                </c:pt>
                <c:pt idx="337">
                  <c:v>268</c:v>
                </c:pt>
                <c:pt idx="338">
                  <c:v>344</c:v>
                </c:pt>
                <c:pt idx="339">
                  <c:v>152</c:v>
                </c:pt>
                <c:pt idx="340">
                  <c:v>401</c:v>
                </c:pt>
                <c:pt idx="341">
                  <c:v>153</c:v>
                </c:pt>
                <c:pt idx="342">
                  <c:v>486</c:v>
                </c:pt>
                <c:pt idx="343">
                  <c:v>129</c:v>
                </c:pt>
                <c:pt idx="344">
                  <c:v>390</c:v>
                </c:pt>
                <c:pt idx="345">
                  <c:v>495</c:v>
                </c:pt>
                <c:pt idx="346">
                  <c:v>341</c:v>
                </c:pt>
                <c:pt idx="347">
                  <c:v>142</c:v>
                </c:pt>
                <c:pt idx="348">
                  <c:v>452</c:v>
                </c:pt>
                <c:pt idx="349">
                  <c:v>370</c:v>
                </c:pt>
                <c:pt idx="350">
                  <c:v>255</c:v>
                </c:pt>
                <c:pt idx="351">
                  <c:v>331</c:v>
                </c:pt>
                <c:pt idx="352">
                  <c:v>310</c:v>
                </c:pt>
                <c:pt idx="353">
                  <c:v>29</c:v>
                </c:pt>
                <c:pt idx="354">
                  <c:v>177</c:v>
                </c:pt>
                <c:pt idx="355">
                  <c:v>233</c:v>
                </c:pt>
                <c:pt idx="356">
                  <c:v>318</c:v>
                </c:pt>
                <c:pt idx="357">
                  <c:v>1</c:v>
                </c:pt>
                <c:pt idx="358">
                  <c:v>182</c:v>
                </c:pt>
                <c:pt idx="359">
                  <c:v>186</c:v>
                </c:pt>
                <c:pt idx="360">
                  <c:v>433</c:v>
                </c:pt>
                <c:pt idx="361">
                  <c:v>127</c:v>
                </c:pt>
                <c:pt idx="362">
                  <c:v>494</c:v>
                </c:pt>
                <c:pt idx="363">
                  <c:v>253</c:v>
                </c:pt>
                <c:pt idx="364">
                  <c:v>289</c:v>
                </c:pt>
                <c:pt idx="365">
                  <c:v>58</c:v>
                </c:pt>
                <c:pt idx="366">
                  <c:v>97</c:v>
                </c:pt>
                <c:pt idx="367">
                  <c:v>157</c:v>
                </c:pt>
                <c:pt idx="368">
                  <c:v>215</c:v>
                </c:pt>
                <c:pt idx="369">
                  <c:v>181</c:v>
                </c:pt>
                <c:pt idx="370">
                  <c:v>173</c:v>
                </c:pt>
                <c:pt idx="371">
                  <c:v>434</c:v>
                </c:pt>
                <c:pt idx="372">
                  <c:v>256</c:v>
                </c:pt>
                <c:pt idx="373">
                  <c:v>67</c:v>
                </c:pt>
                <c:pt idx="374">
                  <c:v>399</c:v>
                </c:pt>
                <c:pt idx="375">
                  <c:v>6</c:v>
                </c:pt>
                <c:pt idx="376">
                  <c:v>203</c:v>
                </c:pt>
                <c:pt idx="377">
                  <c:v>480</c:v>
                </c:pt>
                <c:pt idx="378">
                  <c:v>409</c:v>
                </c:pt>
                <c:pt idx="379">
                  <c:v>298</c:v>
                </c:pt>
                <c:pt idx="380">
                  <c:v>69</c:v>
                </c:pt>
                <c:pt idx="381">
                  <c:v>387</c:v>
                </c:pt>
                <c:pt idx="382">
                  <c:v>485</c:v>
                </c:pt>
                <c:pt idx="383">
                  <c:v>77</c:v>
                </c:pt>
                <c:pt idx="384">
                  <c:v>327</c:v>
                </c:pt>
                <c:pt idx="385">
                  <c:v>128</c:v>
                </c:pt>
                <c:pt idx="386">
                  <c:v>44</c:v>
                </c:pt>
                <c:pt idx="387">
                  <c:v>436</c:v>
                </c:pt>
                <c:pt idx="388">
                  <c:v>315</c:v>
                </c:pt>
                <c:pt idx="389">
                  <c:v>50</c:v>
                </c:pt>
                <c:pt idx="390">
                  <c:v>8</c:v>
                </c:pt>
                <c:pt idx="391">
                  <c:v>279</c:v>
                </c:pt>
                <c:pt idx="392">
                  <c:v>166</c:v>
                </c:pt>
                <c:pt idx="393">
                  <c:v>281</c:v>
                </c:pt>
                <c:pt idx="394">
                  <c:v>440</c:v>
                </c:pt>
                <c:pt idx="395">
                  <c:v>484</c:v>
                </c:pt>
                <c:pt idx="396">
                  <c:v>204</c:v>
                </c:pt>
                <c:pt idx="397">
                  <c:v>13</c:v>
                </c:pt>
                <c:pt idx="398">
                  <c:v>296</c:v>
                </c:pt>
                <c:pt idx="399">
                  <c:v>151</c:v>
                </c:pt>
                <c:pt idx="400">
                  <c:v>321</c:v>
                </c:pt>
                <c:pt idx="401">
                  <c:v>80</c:v>
                </c:pt>
                <c:pt idx="402">
                  <c:v>230</c:v>
                </c:pt>
                <c:pt idx="403">
                  <c:v>254</c:v>
                </c:pt>
                <c:pt idx="404">
                  <c:v>464</c:v>
                </c:pt>
                <c:pt idx="405">
                  <c:v>148</c:v>
                </c:pt>
                <c:pt idx="406">
                  <c:v>90</c:v>
                </c:pt>
                <c:pt idx="407">
                  <c:v>385</c:v>
                </c:pt>
                <c:pt idx="408">
                  <c:v>201</c:v>
                </c:pt>
                <c:pt idx="409">
                  <c:v>493</c:v>
                </c:pt>
                <c:pt idx="410">
                  <c:v>473</c:v>
                </c:pt>
                <c:pt idx="411">
                  <c:v>187</c:v>
                </c:pt>
                <c:pt idx="412">
                  <c:v>312</c:v>
                </c:pt>
                <c:pt idx="413">
                  <c:v>211</c:v>
                </c:pt>
                <c:pt idx="414">
                  <c:v>282</c:v>
                </c:pt>
                <c:pt idx="415">
                  <c:v>118</c:v>
                </c:pt>
                <c:pt idx="416">
                  <c:v>214</c:v>
                </c:pt>
                <c:pt idx="417">
                  <c:v>373</c:v>
                </c:pt>
                <c:pt idx="418">
                  <c:v>121</c:v>
                </c:pt>
                <c:pt idx="419">
                  <c:v>188</c:v>
                </c:pt>
                <c:pt idx="420">
                  <c:v>475</c:v>
                </c:pt>
                <c:pt idx="421">
                  <c:v>100</c:v>
                </c:pt>
                <c:pt idx="422">
                  <c:v>350</c:v>
                </c:pt>
                <c:pt idx="423">
                  <c:v>454</c:v>
                </c:pt>
                <c:pt idx="424">
                  <c:v>356</c:v>
                </c:pt>
                <c:pt idx="425">
                  <c:v>346</c:v>
                </c:pt>
                <c:pt idx="426">
                  <c:v>398</c:v>
                </c:pt>
                <c:pt idx="427">
                  <c:v>160</c:v>
                </c:pt>
                <c:pt idx="428">
                  <c:v>437</c:v>
                </c:pt>
                <c:pt idx="429">
                  <c:v>462</c:v>
                </c:pt>
                <c:pt idx="430">
                  <c:v>490</c:v>
                </c:pt>
                <c:pt idx="431">
                  <c:v>81</c:v>
                </c:pt>
                <c:pt idx="432">
                  <c:v>435</c:v>
                </c:pt>
                <c:pt idx="433">
                  <c:v>132</c:v>
                </c:pt>
                <c:pt idx="434">
                  <c:v>445</c:v>
                </c:pt>
                <c:pt idx="435">
                  <c:v>9</c:v>
                </c:pt>
                <c:pt idx="436">
                  <c:v>140</c:v>
                </c:pt>
                <c:pt idx="437">
                  <c:v>61</c:v>
                </c:pt>
                <c:pt idx="438">
                  <c:v>242</c:v>
                </c:pt>
                <c:pt idx="439">
                  <c:v>482</c:v>
                </c:pt>
                <c:pt idx="440">
                  <c:v>31</c:v>
                </c:pt>
                <c:pt idx="441">
                  <c:v>381</c:v>
                </c:pt>
                <c:pt idx="442">
                  <c:v>379</c:v>
                </c:pt>
                <c:pt idx="443">
                  <c:v>71</c:v>
                </c:pt>
                <c:pt idx="444">
                  <c:v>278</c:v>
                </c:pt>
                <c:pt idx="445">
                  <c:v>32</c:v>
                </c:pt>
                <c:pt idx="446">
                  <c:v>470</c:v>
                </c:pt>
                <c:pt idx="447">
                  <c:v>328</c:v>
                </c:pt>
                <c:pt idx="448">
                  <c:v>294</c:v>
                </c:pt>
                <c:pt idx="449">
                  <c:v>134</c:v>
                </c:pt>
                <c:pt idx="450">
                  <c:v>169</c:v>
                </c:pt>
                <c:pt idx="451">
                  <c:v>251</c:v>
                </c:pt>
                <c:pt idx="452">
                  <c:v>49</c:v>
                </c:pt>
                <c:pt idx="453">
                  <c:v>17</c:v>
                </c:pt>
                <c:pt idx="454">
                  <c:v>360</c:v>
                </c:pt>
                <c:pt idx="455">
                  <c:v>184</c:v>
                </c:pt>
                <c:pt idx="456">
                  <c:v>165</c:v>
                </c:pt>
                <c:pt idx="457">
                  <c:v>4</c:v>
                </c:pt>
                <c:pt idx="458">
                  <c:v>113</c:v>
                </c:pt>
                <c:pt idx="459">
                  <c:v>320</c:v>
                </c:pt>
                <c:pt idx="460">
                  <c:v>163</c:v>
                </c:pt>
                <c:pt idx="461">
                  <c:v>418</c:v>
                </c:pt>
                <c:pt idx="462">
                  <c:v>300</c:v>
                </c:pt>
                <c:pt idx="463">
                  <c:v>101</c:v>
                </c:pt>
                <c:pt idx="464">
                  <c:v>276</c:v>
                </c:pt>
                <c:pt idx="465">
                  <c:v>377</c:v>
                </c:pt>
                <c:pt idx="466">
                  <c:v>301</c:v>
                </c:pt>
                <c:pt idx="467">
                  <c:v>410</c:v>
                </c:pt>
                <c:pt idx="468">
                  <c:v>35</c:v>
                </c:pt>
                <c:pt idx="469">
                  <c:v>260</c:v>
                </c:pt>
                <c:pt idx="470">
                  <c:v>393</c:v>
                </c:pt>
                <c:pt idx="471">
                  <c:v>39</c:v>
                </c:pt>
                <c:pt idx="472">
                  <c:v>45</c:v>
                </c:pt>
                <c:pt idx="473">
                  <c:v>400</c:v>
                </c:pt>
                <c:pt idx="474">
                  <c:v>334</c:v>
                </c:pt>
                <c:pt idx="475">
                  <c:v>306</c:v>
                </c:pt>
                <c:pt idx="476">
                  <c:v>372</c:v>
                </c:pt>
                <c:pt idx="477">
                  <c:v>159</c:v>
                </c:pt>
                <c:pt idx="478">
                  <c:v>364</c:v>
                </c:pt>
                <c:pt idx="479">
                  <c:v>286</c:v>
                </c:pt>
                <c:pt idx="480">
                  <c:v>303</c:v>
                </c:pt>
                <c:pt idx="481">
                  <c:v>478</c:v>
                </c:pt>
                <c:pt idx="482">
                  <c:v>47</c:v>
                </c:pt>
                <c:pt idx="483">
                  <c:v>453</c:v>
                </c:pt>
                <c:pt idx="484">
                  <c:v>124</c:v>
                </c:pt>
                <c:pt idx="485">
                  <c:v>284</c:v>
                </c:pt>
                <c:pt idx="486">
                  <c:v>18</c:v>
                </c:pt>
                <c:pt idx="487">
                  <c:v>5</c:v>
                </c:pt>
                <c:pt idx="488">
                  <c:v>167</c:v>
                </c:pt>
                <c:pt idx="489">
                  <c:v>248</c:v>
                </c:pt>
                <c:pt idx="490">
                  <c:v>359</c:v>
                </c:pt>
                <c:pt idx="491">
                  <c:v>244</c:v>
                </c:pt>
                <c:pt idx="492">
                  <c:v>16</c:v>
                </c:pt>
                <c:pt idx="493">
                  <c:v>336</c:v>
                </c:pt>
                <c:pt idx="494">
                  <c:v>11</c:v>
                </c:pt>
                <c:pt idx="495">
                  <c:v>86</c:v>
                </c:pt>
                <c:pt idx="496">
                  <c:v>247</c:v>
                </c:pt>
                <c:pt idx="497">
                  <c:v>62</c:v>
                </c:pt>
                <c:pt idx="498">
                  <c:v>406</c:v>
                </c:pt>
                <c:pt idx="499">
                  <c:v>#N/A</c:v>
                </c:pt>
              </c:numCache>
            </c:numRef>
          </c:xVal>
          <c:yVal>
            <c:numRef>
              <c:f>'Distribution Analysis'!$K$17:$K$516</c:f>
              <c:numCache>
                <c:formatCode>"$"#,##0_);[Red]\("$"#,##0\)</c:formatCode>
                <c:ptCount val="500"/>
                <c:pt idx="0">
                  <c:v>2376214.991964581</c:v>
                </c:pt>
                <c:pt idx="1">
                  <c:v>2993902.5085098553</c:v>
                </c:pt>
                <c:pt idx="2">
                  <c:v>404392.06770665501</c:v>
                </c:pt>
                <c:pt idx="3">
                  <c:v>2736234.1577389752</c:v>
                </c:pt>
                <c:pt idx="4">
                  <c:v>2427275.616594973</c:v>
                </c:pt>
                <c:pt idx="5">
                  <c:v>4861768.0225413041</c:v>
                </c:pt>
                <c:pt idx="6">
                  <c:v>2621012.8839183045</c:v>
                </c:pt>
                <c:pt idx="7">
                  <c:v>2845377.4448676254</c:v>
                </c:pt>
                <c:pt idx="8">
                  <c:v>2050557.2844610966</c:v>
                </c:pt>
                <c:pt idx="9">
                  <c:v>4181638.0786678707</c:v>
                </c:pt>
                <c:pt idx="10">
                  <c:v>2264509.1739023495</c:v>
                </c:pt>
                <c:pt idx="11">
                  <c:v>2009468.1830538395</c:v>
                </c:pt>
                <c:pt idx="12">
                  <c:v>2699612.2789799403</c:v>
                </c:pt>
                <c:pt idx="13">
                  <c:v>413076.92950002849</c:v>
                </c:pt>
                <c:pt idx="14">
                  <c:v>2610631.1032020207</c:v>
                </c:pt>
                <c:pt idx="15">
                  <c:v>98997.147556903656</c:v>
                </c:pt>
                <c:pt idx="16">
                  <c:v>786517.84477351501</c:v>
                </c:pt>
                <c:pt idx="17">
                  <c:v>2305174.6209269497</c:v>
                </c:pt>
                <c:pt idx="18">
                  <c:v>648906.6718747291</c:v>
                </c:pt>
                <c:pt idx="19">
                  <c:v>2367604.4580770731</c:v>
                </c:pt>
                <c:pt idx="20">
                  <c:v>3750150.9844622542</c:v>
                </c:pt>
                <c:pt idx="21">
                  <c:v>1944455.9141986829</c:v>
                </c:pt>
                <c:pt idx="22">
                  <c:v>660449.62947182043</c:v>
                </c:pt>
                <c:pt idx="23">
                  <c:v>3120654.0129395542</c:v>
                </c:pt>
                <c:pt idx="24">
                  <c:v>1401513.2248361739</c:v>
                </c:pt>
                <c:pt idx="25">
                  <c:v>292464.63442519988</c:v>
                </c:pt>
                <c:pt idx="26">
                  <c:v>2378740.563838047</c:v>
                </c:pt>
                <c:pt idx="27">
                  <c:v>1022143.3906096525</c:v>
                </c:pt>
                <c:pt idx="28">
                  <c:v>1038910.8649035161</c:v>
                </c:pt>
                <c:pt idx="29">
                  <c:v>67415.848250164941</c:v>
                </c:pt>
                <c:pt idx="30">
                  <c:v>4077099.8271427485</c:v>
                </c:pt>
                <c:pt idx="31">
                  <c:v>2255469.8058813117</c:v>
                </c:pt>
                <c:pt idx="32">
                  <c:v>807079.69759833871</c:v>
                </c:pt>
                <c:pt idx="33">
                  <c:v>2715781.0476084431</c:v>
                </c:pt>
                <c:pt idx="34">
                  <c:v>2181255.4025356709</c:v>
                </c:pt>
                <c:pt idx="35">
                  <c:v>4426336.6090715816</c:v>
                </c:pt>
                <c:pt idx="36">
                  <c:v>1038556.2442517531</c:v>
                </c:pt>
                <c:pt idx="37">
                  <c:v>2201501.8907974008</c:v>
                </c:pt>
                <c:pt idx="38">
                  <c:v>1283971.4771133603</c:v>
                </c:pt>
                <c:pt idx="39">
                  <c:v>3705497.778797749</c:v>
                </c:pt>
                <c:pt idx="40">
                  <c:v>877145.97628363851</c:v>
                </c:pt>
                <c:pt idx="41">
                  <c:v>3656870.4897853001</c:v>
                </c:pt>
                <c:pt idx="42">
                  <c:v>648272.70886132354</c:v>
                </c:pt>
                <c:pt idx="43">
                  <c:v>1251348.6305837205</c:v>
                </c:pt>
                <c:pt idx="44">
                  <c:v>2846983.6415975015</c:v>
                </c:pt>
                <c:pt idx="45">
                  <c:v>172048.98035422113</c:v>
                </c:pt>
                <c:pt idx="46">
                  <c:v>2802837.563578696</c:v>
                </c:pt>
                <c:pt idx="47">
                  <c:v>1833230.9339851444</c:v>
                </c:pt>
                <c:pt idx="48">
                  <c:v>3900690.1455029631</c:v>
                </c:pt>
                <c:pt idx="49">
                  <c:v>2629749.8926611468</c:v>
                </c:pt>
                <c:pt idx="50">
                  <c:v>2106614.828818561</c:v>
                </c:pt>
                <c:pt idx="51">
                  <c:v>2445032.3768819324</c:v>
                </c:pt>
                <c:pt idx="52">
                  <c:v>1067488.539446132</c:v>
                </c:pt>
                <c:pt idx="53">
                  <c:v>4631739.2463232074</c:v>
                </c:pt>
                <c:pt idx="54">
                  <c:v>877856.8540923039</c:v>
                </c:pt>
                <c:pt idx="55">
                  <c:v>680846.82799763</c:v>
                </c:pt>
                <c:pt idx="56">
                  <c:v>1828648.5950069698</c:v>
                </c:pt>
                <c:pt idx="57">
                  <c:v>3193349.5497597088</c:v>
                </c:pt>
                <c:pt idx="58">
                  <c:v>718584.32526741526</c:v>
                </c:pt>
                <c:pt idx="59">
                  <c:v>1679871.2480595016</c:v>
                </c:pt>
                <c:pt idx="60">
                  <c:v>1876445.8356038253</c:v>
                </c:pt>
                <c:pt idx="61">
                  <c:v>2614921.3663623747</c:v>
                </c:pt>
                <c:pt idx="62">
                  <c:v>1858097.3488755964</c:v>
                </c:pt>
                <c:pt idx="63">
                  <c:v>4379690.6712393882</c:v>
                </c:pt>
                <c:pt idx="64">
                  <c:v>2829117.4588571158</c:v>
                </c:pt>
                <c:pt idx="65">
                  <c:v>634835.43145623535</c:v>
                </c:pt>
                <c:pt idx="66">
                  <c:v>2325574.3930664058</c:v>
                </c:pt>
                <c:pt idx="67">
                  <c:v>3184247.7761594066</c:v>
                </c:pt>
                <c:pt idx="68">
                  <c:v>272969.67580471555</c:v>
                </c:pt>
                <c:pt idx="69">
                  <c:v>973766.5392819366</c:v>
                </c:pt>
                <c:pt idx="70">
                  <c:v>1552621.7523533732</c:v>
                </c:pt>
                <c:pt idx="71">
                  <c:v>2728394.6338401586</c:v>
                </c:pt>
                <c:pt idx="72">
                  <c:v>1772731.3585165741</c:v>
                </c:pt>
                <c:pt idx="73">
                  <c:v>2962511.6976531115</c:v>
                </c:pt>
                <c:pt idx="74">
                  <c:v>2167021.0296468101</c:v>
                </c:pt>
                <c:pt idx="75">
                  <c:v>74297.73603917232</c:v>
                </c:pt>
                <c:pt idx="76">
                  <c:v>2442329.1679804306</c:v>
                </c:pt>
                <c:pt idx="77">
                  <c:v>3310640.9019503156</c:v>
                </c:pt>
                <c:pt idx="78">
                  <c:v>1900939.9235739473</c:v>
                </c:pt>
                <c:pt idx="79">
                  <c:v>2785255.4782186123</c:v>
                </c:pt>
                <c:pt idx="80">
                  <c:v>237361.6038055594</c:v>
                </c:pt>
                <c:pt idx="81">
                  <c:v>2265574.2305628434</c:v>
                </c:pt>
                <c:pt idx="82">
                  <c:v>637544.16290714371</c:v>
                </c:pt>
                <c:pt idx="83">
                  <c:v>1892248.3007878915</c:v>
                </c:pt>
                <c:pt idx="84">
                  <c:v>2849234.8169243829</c:v>
                </c:pt>
                <c:pt idx="85">
                  <c:v>3750965.7804968841</c:v>
                </c:pt>
                <c:pt idx="86">
                  <c:v>915035.42193833191</c:v>
                </c:pt>
                <c:pt idx="87">
                  <c:v>2549841.4592035729</c:v>
                </c:pt>
                <c:pt idx="88">
                  <c:v>2002178.3519102163</c:v>
                </c:pt>
                <c:pt idx="89">
                  <c:v>978340.09344970016</c:v>
                </c:pt>
                <c:pt idx="90">
                  <c:v>619800.95020941575</c:v>
                </c:pt>
                <c:pt idx="91">
                  <c:v>2009460.7128388428</c:v>
                </c:pt>
                <c:pt idx="92">
                  <c:v>3450490.3098141677</c:v>
                </c:pt>
                <c:pt idx="93">
                  <c:v>2589214.7507895119</c:v>
                </c:pt>
                <c:pt idx="94">
                  <c:v>3957414.2437814865</c:v>
                </c:pt>
                <c:pt idx="95">
                  <c:v>742319.25285822991</c:v>
                </c:pt>
                <c:pt idx="96">
                  <c:v>1528073.7795312114</c:v>
                </c:pt>
                <c:pt idx="97">
                  <c:v>1747845.4878006086</c:v>
                </c:pt>
                <c:pt idx="98">
                  <c:v>3512467.0999139841</c:v>
                </c:pt>
                <c:pt idx="99">
                  <c:v>2476517.939081498</c:v>
                </c:pt>
                <c:pt idx="100">
                  <c:v>142697.61771206517</c:v>
                </c:pt>
                <c:pt idx="101">
                  <c:v>2417021.8515923871</c:v>
                </c:pt>
                <c:pt idx="102">
                  <c:v>1175194.4194708765</c:v>
                </c:pt>
                <c:pt idx="103">
                  <c:v>1492517.951662896</c:v>
                </c:pt>
                <c:pt idx="104">
                  <c:v>1744189.061470876</c:v>
                </c:pt>
                <c:pt idx="105">
                  <c:v>1681003.2977243746</c:v>
                </c:pt>
                <c:pt idx="106">
                  <c:v>1217289.581670311</c:v>
                </c:pt>
                <c:pt idx="107">
                  <c:v>2295460.8108619954</c:v>
                </c:pt>
                <c:pt idx="108">
                  <c:v>4098273.525264184</c:v>
                </c:pt>
                <c:pt idx="109">
                  <c:v>146740.61554151378</c:v>
                </c:pt>
                <c:pt idx="110">
                  <c:v>2781148.450562214</c:v>
                </c:pt>
                <c:pt idx="111">
                  <c:v>539451.59157637577</c:v>
                </c:pt>
                <c:pt idx="112">
                  <c:v>658062.04549249925</c:v>
                </c:pt>
                <c:pt idx="113">
                  <c:v>1475788.826470583</c:v>
                </c:pt>
                <c:pt idx="114">
                  <c:v>3037600.3167880536</c:v>
                </c:pt>
                <c:pt idx="115">
                  <c:v>1157963.7729888761</c:v>
                </c:pt>
                <c:pt idx="116">
                  <c:v>3862672.4390980401</c:v>
                </c:pt>
                <c:pt idx="117">
                  <c:v>1507249.2066524099</c:v>
                </c:pt>
                <c:pt idx="118">
                  <c:v>432772.29873420129</c:v>
                </c:pt>
                <c:pt idx="119">
                  <c:v>1698810.0924269913</c:v>
                </c:pt>
                <c:pt idx="120">
                  <c:v>3551316.4455019617</c:v>
                </c:pt>
                <c:pt idx="121">
                  <c:v>1793885.305697669</c:v>
                </c:pt>
                <c:pt idx="122">
                  <c:v>1532441.5173964198</c:v>
                </c:pt>
                <c:pt idx="123">
                  <c:v>1544910.2027034818</c:v>
                </c:pt>
                <c:pt idx="124">
                  <c:v>1657502.7374192292</c:v>
                </c:pt>
                <c:pt idx="125">
                  <c:v>2555737.5308607286</c:v>
                </c:pt>
                <c:pt idx="126">
                  <c:v>2530990.7750021643</c:v>
                </c:pt>
                <c:pt idx="127">
                  <c:v>2213246.4930372364</c:v>
                </c:pt>
                <c:pt idx="128">
                  <c:v>4688148.0231354544</c:v>
                </c:pt>
                <c:pt idx="129">
                  <c:v>512792.01117444993</c:v>
                </c:pt>
                <c:pt idx="130">
                  <c:v>3458355.9125554455</c:v>
                </c:pt>
                <c:pt idx="131">
                  <c:v>2545734.925745443</c:v>
                </c:pt>
                <c:pt idx="132">
                  <c:v>4338918.4483550573</c:v>
                </c:pt>
                <c:pt idx="133">
                  <c:v>318706.65626466624</c:v>
                </c:pt>
                <c:pt idx="134">
                  <c:v>1275359.6877807879</c:v>
                </c:pt>
                <c:pt idx="135">
                  <c:v>419460.94617646391</c:v>
                </c:pt>
                <c:pt idx="136">
                  <c:v>668455.91969355103</c:v>
                </c:pt>
                <c:pt idx="137">
                  <c:v>512656.5178973272</c:v>
                </c:pt>
                <c:pt idx="138">
                  <c:v>810637.5506782711</c:v>
                </c:pt>
                <c:pt idx="139">
                  <c:v>622661.98022465117</c:v>
                </c:pt>
                <c:pt idx="140">
                  <c:v>176338.85613559859</c:v>
                </c:pt>
                <c:pt idx="141">
                  <c:v>578264.71925059287</c:v>
                </c:pt>
                <c:pt idx="142">
                  <c:v>2202483.3517644214</c:v>
                </c:pt>
                <c:pt idx="143">
                  <c:v>2846965.256135968</c:v>
                </c:pt>
                <c:pt idx="144">
                  <c:v>2333244.0891137533</c:v>
                </c:pt>
                <c:pt idx="145">
                  <c:v>3042564.9708121931</c:v>
                </c:pt>
                <c:pt idx="146">
                  <c:v>443405.8818855295</c:v>
                </c:pt>
                <c:pt idx="147">
                  <c:v>2214036.3214507634</c:v>
                </c:pt>
                <c:pt idx="148">
                  <c:v>3191792.1027428727</c:v>
                </c:pt>
                <c:pt idx="149">
                  <c:v>326556.08378879249</c:v>
                </c:pt>
                <c:pt idx="150">
                  <c:v>2627982.0480839596</c:v>
                </c:pt>
                <c:pt idx="151">
                  <c:v>2138900.1934552826</c:v>
                </c:pt>
                <c:pt idx="152">
                  <c:v>1866161.195688098</c:v>
                </c:pt>
                <c:pt idx="153">
                  <c:v>1719671.6344156114</c:v>
                </c:pt>
                <c:pt idx="154">
                  <c:v>3177426.785171981</c:v>
                </c:pt>
                <c:pt idx="155">
                  <c:v>1855969.0665765777</c:v>
                </c:pt>
                <c:pt idx="156">
                  <c:v>383771.31998937234</c:v>
                </c:pt>
                <c:pt idx="157">
                  <c:v>2575466.6212804033</c:v>
                </c:pt>
                <c:pt idx="158">
                  <c:v>2111767.0847816449</c:v>
                </c:pt>
                <c:pt idx="159">
                  <c:v>650518.52759363153</c:v>
                </c:pt>
                <c:pt idx="160">
                  <c:v>2033355.4114204177</c:v>
                </c:pt>
                <c:pt idx="161">
                  <c:v>2112463.1184804495</c:v>
                </c:pt>
                <c:pt idx="162">
                  <c:v>2154704.5036757332</c:v>
                </c:pt>
                <c:pt idx="163">
                  <c:v>474158.66156546539</c:v>
                </c:pt>
                <c:pt idx="164">
                  <c:v>3181719.1818479933</c:v>
                </c:pt>
                <c:pt idx="165">
                  <c:v>1355766.6881668994</c:v>
                </c:pt>
                <c:pt idx="166">
                  <c:v>1627305.7408678285</c:v>
                </c:pt>
                <c:pt idx="167">
                  <c:v>589065.48268144391</c:v>
                </c:pt>
                <c:pt idx="168">
                  <c:v>2976054.2204100196</c:v>
                </c:pt>
                <c:pt idx="169">
                  <c:v>1600494.0849354845</c:v>
                </c:pt>
                <c:pt idx="170">
                  <c:v>1449887.9510748994</c:v>
                </c:pt>
                <c:pt idx="171">
                  <c:v>2767256.619705915</c:v>
                </c:pt>
                <c:pt idx="172">
                  <c:v>1849948.2778249774</c:v>
                </c:pt>
                <c:pt idx="173">
                  <c:v>2287904.4262691047</c:v>
                </c:pt>
                <c:pt idx="174">
                  <c:v>3855656.5882762261</c:v>
                </c:pt>
                <c:pt idx="175">
                  <c:v>1183217.1645437339</c:v>
                </c:pt>
                <c:pt idx="176">
                  <c:v>2232246.907753184</c:v>
                </c:pt>
                <c:pt idx="177">
                  <c:v>574623.15171175904</c:v>
                </c:pt>
                <c:pt idx="178">
                  <c:v>3034704.6936134207</c:v>
                </c:pt>
                <c:pt idx="179">
                  <c:v>3654463.0926881954</c:v>
                </c:pt>
                <c:pt idx="180">
                  <c:v>1164946.4649905378</c:v>
                </c:pt>
                <c:pt idx="181">
                  <c:v>1395898.1024939418</c:v>
                </c:pt>
                <c:pt idx="182">
                  <c:v>2577836.3495605141</c:v>
                </c:pt>
                <c:pt idx="183">
                  <c:v>1352833.0560982313</c:v>
                </c:pt>
                <c:pt idx="184">
                  <c:v>2487570.1638557869</c:v>
                </c:pt>
                <c:pt idx="185">
                  <c:v>2317866.2903960259</c:v>
                </c:pt>
                <c:pt idx="186">
                  <c:v>3247550.3298894404</c:v>
                </c:pt>
                <c:pt idx="187">
                  <c:v>2018596.4927992667</c:v>
                </c:pt>
                <c:pt idx="188">
                  <c:v>38263.509604838866</c:v>
                </c:pt>
                <c:pt idx="189">
                  <c:v>1733468.9529014295</c:v>
                </c:pt>
                <c:pt idx="190">
                  <c:v>3217719.9161685919</c:v>
                </c:pt>
                <c:pt idx="191">
                  <c:v>187172.6810958217</c:v>
                </c:pt>
                <c:pt idx="192">
                  <c:v>2311409.8236292438</c:v>
                </c:pt>
                <c:pt idx="193">
                  <c:v>3521445.4830343761</c:v>
                </c:pt>
                <c:pt idx="194">
                  <c:v>1710040.3960063718</c:v>
                </c:pt>
                <c:pt idx="195">
                  <c:v>210266.16394744799</c:v>
                </c:pt>
                <c:pt idx="196">
                  <c:v>1051569.08397912</c:v>
                </c:pt>
                <c:pt idx="197">
                  <c:v>1667365.2220968809</c:v>
                </c:pt>
                <c:pt idx="198">
                  <c:v>1116386.4600761903</c:v>
                </c:pt>
                <c:pt idx="199">
                  <c:v>1582666.6017950699</c:v>
                </c:pt>
                <c:pt idx="200">
                  <c:v>1751883.9774408145</c:v>
                </c:pt>
                <c:pt idx="201">
                  <c:v>1266995.6237887293</c:v>
                </c:pt>
                <c:pt idx="202">
                  <c:v>820697.63099344168</c:v>
                </c:pt>
                <c:pt idx="203">
                  <c:v>2647653.3899808386</c:v>
                </c:pt>
                <c:pt idx="204">
                  <c:v>3881729.5560716111</c:v>
                </c:pt>
                <c:pt idx="205">
                  <c:v>4131285.9017525529</c:v>
                </c:pt>
                <c:pt idx="206">
                  <c:v>2935462.2021448766</c:v>
                </c:pt>
                <c:pt idx="207">
                  <c:v>3592614.4373942167</c:v>
                </c:pt>
                <c:pt idx="208">
                  <c:v>2812798.8888614178</c:v>
                </c:pt>
                <c:pt idx="209">
                  <c:v>3856270.7683592001</c:v>
                </c:pt>
                <c:pt idx="210">
                  <c:v>1610580.2055030738</c:v>
                </c:pt>
                <c:pt idx="211">
                  <c:v>2666987.3292963575</c:v>
                </c:pt>
                <c:pt idx="212">
                  <c:v>2413412.1135505778</c:v>
                </c:pt>
                <c:pt idx="213">
                  <c:v>4494908.0371079976</c:v>
                </c:pt>
                <c:pt idx="214">
                  <c:v>2035518.5453653201</c:v>
                </c:pt>
                <c:pt idx="215">
                  <c:v>4045409.2484649429</c:v>
                </c:pt>
                <c:pt idx="216">
                  <c:v>2914374.117800985</c:v>
                </c:pt>
                <c:pt idx="217">
                  <c:v>523639.17774675944</c:v>
                </c:pt>
                <c:pt idx="218">
                  <c:v>2348086.662743099</c:v>
                </c:pt>
                <c:pt idx="219">
                  <c:v>2396333.8008141322</c:v>
                </c:pt>
                <c:pt idx="220">
                  <c:v>3159604.5303946123</c:v>
                </c:pt>
                <c:pt idx="221">
                  <c:v>3120431.0816716156</c:v>
                </c:pt>
                <c:pt idx="222">
                  <c:v>2208748.3957779827</c:v>
                </c:pt>
                <c:pt idx="223">
                  <c:v>1024503.3407346291</c:v>
                </c:pt>
                <c:pt idx="224">
                  <c:v>2517767.9322480024</c:v>
                </c:pt>
                <c:pt idx="225">
                  <c:v>1917809.7841032217</c:v>
                </c:pt>
                <c:pt idx="226">
                  <c:v>2090350.4683773876</c:v>
                </c:pt>
                <c:pt idx="227">
                  <c:v>2917199.1415945175</c:v>
                </c:pt>
                <c:pt idx="228">
                  <c:v>858020.65627925156</c:v>
                </c:pt>
                <c:pt idx="229">
                  <c:v>1551124.286732076</c:v>
                </c:pt>
                <c:pt idx="230">
                  <c:v>616320.36355759646</c:v>
                </c:pt>
                <c:pt idx="231">
                  <c:v>3680064.634132965</c:v>
                </c:pt>
                <c:pt idx="232">
                  <c:v>920475.18708960246</c:v>
                </c:pt>
                <c:pt idx="233">
                  <c:v>2650399.76673631</c:v>
                </c:pt>
                <c:pt idx="234">
                  <c:v>3171348.9134981851</c:v>
                </c:pt>
                <c:pt idx="235">
                  <c:v>3795139.8038908723</c:v>
                </c:pt>
                <c:pt idx="236">
                  <c:v>2416467.3761331732</c:v>
                </c:pt>
                <c:pt idx="237">
                  <c:v>1139479.5357705471</c:v>
                </c:pt>
                <c:pt idx="238">
                  <c:v>1186637.1418758982</c:v>
                </c:pt>
                <c:pt idx="239">
                  <c:v>4615170.2075386876</c:v>
                </c:pt>
                <c:pt idx="240">
                  <c:v>3003493.4962273943</c:v>
                </c:pt>
                <c:pt idx="241">
                  <c:v>29360.629673513766</c:v>
                </c:pt>
                <c:pt idx="242">
                  <c:v>1048876.529040708</c:v>
                </c:pt>
                <c:pt idx="243">
                  <c:v>3928069.2495917943</c:v>
                </c:pt>
                <c:pt idx="244">
                  <c:v>1555812.3748324451</c:v>
                </c:pt>
                <c:pt idx="245">
                  <c:v>1097308.9669684686</c:v>
                </c:pt>
                <c:pt idx="246">
                  <c:v>414260.30620830401</c:v>
                </c:pt>
                <c:pt idx="247">
                  <c:v>162415.23001339045</c:v>
                </c:pt>
                <c:pt idx="248">
                  <c:v>2458257.9807361104</c:v>
                </c:pt>
                <c:pt idx="249">
                  <c:v>3485308.9506434542</c:v>
                </c:pt>
                <c:pt idx="250">
                  <c:v>2540423.4166283649</c:v>
                </c:pt>
                <c:pt idx="251">
                  <c:v>165188.80925784152</c:v>
                </c:pt>
                <c:pt idx="252">
                  <c:v>3500166.3625178672</c:v>
                </c:pt>
                <c:pt idx="253">
                  <c:v>1531553.0892383808</c:v>
                </c:pt>
                <c:pt idx="254">
                  <c:v>1437379.1131139123</c:v>
                </c:pt>
                <c:pt idx="255">
                  <c:v>544308.13867977797</c:v>
                </c:pt>
                <c:pt idx="256">
                  <c:v>2695694.1596950511</c:v>
                </c:pt>
                <c:pt idx="257">
                  <c:v>1799504.9585972156</c:v>
                </c:pt>
                <c:pt idx="258">
                  <c:v>588250.9495702408</c:v>
                </c:pt>
                <c:pt idx="259">
                  <c:v>568836.90432327602</c:v>
                </c:pt>
                <c:pt idx="260">
                  <c:v>641562.19122841395</c:v>
                </c:pt>
                <c:pt idx="261">
                  <c:v>303052.87250213139</c:v>
                </c:pt>
                <c:pt idx="262">
                  <c:v>2333669.8492294685</c:v>
                </c:pt>
                <c:pt idx="263">
                  <c:v>1399645.9778940466</c:v>
                </c:pt>
                <c:pt idx="264">
                  <c:v>3058528.2589580105</c:v>
                </c:pt>
                <c:pt idx="265">
                  <c:v>2064884.8509908482</c:v>
                </c:pt>
                <c:pt idx="266">
                  <c:v>2502712.3961952003</c:v>
                </c:pt>
                <c:pt idx="267">
                  <c:v>244963.75061504685</c:v>
                </c:pt>
                <c:pt idx="268">
                  <c:v>726265.83432735212</c:v>
                </c:pt>
                <c:pt idx="269">
                  <c:v>559933.83505026798</c:v>
                </c:pt>
                <c:pt idx="270">
                  <c:v>22404.312784739781</c:v>
                </c:pt>
                <c:pt idx="271">
                  <c:v>894552.20171188423</c:v>
                </c:pt>
                <c:pt idx="272">
                  <c:v>277784.69645860291</c:v>
                </c:pt>
                <c:pt idx="273">
                  <c:v>1037768.2473274795</c:v>
                </c:pt>
                <c:pt idx="274">
                  <c:v>896541.17653657438</c:v>
                </c:pt>
                <c:pt idx="275">
                  <c:v>2090292.0627387136</c:v>
                </c:pt>
                <c:pt idx="276">
                  <c:v>413549.17628868454</c:v>
                </c:pt>
                <c:pt idx="277">
                  <c:v>1778453.5830424146</c:v>
                </c:pt>
                <c:pt idx="278">
                  <c:v>2102751.7486904613</c:v>
                </c:pt>
                <c:pt idx="279">
                  <c:v>821681.89922625688</c:v>
                </c:pt>
                <c:pt idx="280">
                  <c:v>2631051.3969239825</c:v>
                </c:pt>
                <c:pt idx="281">
                  <c:v>1956419.8209756606</c:v>
                </c:pt>
                <c:pt idx="282">
                  <c:v>2213317.1565014725</c:v>
                </c:pt>
                <c:pt idx="283">
                  <c:v>2033905.2441189454</c:v>
                </c:pt>
                <c:pt idx="284">
                  <c:v>797099.81119955343</c:v>
                </c:pt>
                <c:pt idx="285">
                  <c:v>812672.80174393835</c:v>
                </c:pt>
                <c:pt idx="286">
                  <c:v>512854.63231235323</c:v>
                </c:pt>
                <c:pt idx="287">
                  <c:v>268414.50645947433</c:v>
                </c:pt>
                <c:pt idx="288">
                  <c:v>950368.24614160229</c:v>
                </c:pt>
                <c:pt idx="289">
                  <c:v>1461148.5436106627</c:v>
                </c:pt>
                <c:pt idx="290">
                  <c:v>1764945.7283463769</c:v>
                </c:pt>
                <c:pt idx="291">
                  <c:v>2929460.1394235869</c:v>
                </c:pt>
                <c:pt idx="292">
                  <c:v>3551504.1677791649</c:v>
                </c:pt>
                <c:pt idx="293">
                  <c:v>589141.48238232627</c:v>
                </c:pt>
                <c:pt idx="294">
                  <c:v>4007343.6594574414</c:v>
                </c:pt>
                <c:pt idx="295">
                  <c:v>3467771.0439066417</c:v>
                </c:pt>
                <c:pt idx="296">
                  <c:v>1077224.1107291793</c:v>
                </c:pt>
                <c:pt idx="297">
                  <c:v>1831765.9827135722</c:v>
                </c:pt>
                <c:pt idx="298">
                  <c:v>2484419.6931627723</c:v>
                </c:pt>
                <c:pt idx="299">
                  <c:v>3673566.6674351795</c:v>
                </c:pt>
                <c:pt idx="300">
                  <c:v>708956.42837138963</c:v>
                </c:pt>
                <c:pt idx="301">
                  <c:v>2363453.6544840485</c:v>
                </c:pt>
                <c:pt idx="302">
                  <c:v>1793063.0452885141</c:v>
                </c:pt>
                <c:pt idx="303">
                  <c:v>1581261.1220056303</c:v>
                </c:pt>
                <c:pt idx="304">
                  <c:v>3357083.4306187769</c:v>
                </c:pt>
                <c:pt idx="305">
                  <c:v>818186.23866930674</c:v>
                </c:pt>
                <c:pt idx="306">
                  <c:v>3293272.8016321054</c:v>
                </c:pt>
                <c:pt idx="307">
                  <c:v>1531360.9637200972</c:v>
                </c:pt>
                <c:pt idx="308">
                  <c:v>910594.0391371866</c:v>
                </c:pt>
                <c:pt idx="309">
                  <c:v>3434654.7499636454</c:v>
                </c:pt>
                <c:pt idx="310">
                  <c:v>1556721.8816392552</c:v>
                </c:pt>
                <c:pt idx="311">
                  <c:v>1080345.3568725702</c:v>
                </c:pt>
                <c:pt idx="312">
                  <c:v>2107933.0410883958</c:v>
                </c:pt>
                <c:pt idx="313">
                  <c:v>2241435.6893767468</c:v>
                </c:pt>
                <c:pt idx="314">
                  <c:v>2412457.1360370009</c:v>
                </c:pt>
                <c:pt idx="315">
                  <c:v>197503.56335622616</c:v>
                </c:pt>
                <c:pt idx="316">
                  <c:v>196613.2154123353</c:v>
                </c:pt>
                <c:pt idx="317">
                  <c:v>2524426.1012086272</c:v>
                </c:pt>
                <c:pt idx="318">
                  <c:v>175895.40010837908</c:v>
                </c:pt>
                <c:pt idx="319">
                  <c:v>1352750.6946350022</c:v>
                </c:pt>
                <c:pt idx="320">
                  <c:v>363235.41247538035</c:v>
                </c:pt>
                <c:pt idx="321">
                  <c:v>429278.69042011496</c:v>
                </c:pt>
                <c:pt idx="322">
                  <c:v>853281.08955860918</c:v>
                </c:pt>
                <c:pt idx="323">
                  <c:v>4497454.5420398042</c:v>
                </c:pt>
                <c:pt idx="324">
                  <c:v>2635261.0174246072</c:v>
                </c:pt>
                <c:pt idx="325">
                  <c:v>920489.89317721489</c:v>
                </c:pt>
                <c:pt idx="326">
                  <c:v>2220626.8225553674</c:v>
                </c:pt>
                <c:pt idx="327">
                  <c:v>2046195.996548662</c:v>
                </c:pt>
                <c:pt idx="328">
                  <c:v>96549.242171184975</c:v>
                </c:pt>
                <c:pt idx="329">
                  <c:v>1680344.6292812966</c:v>
                </c:pt>
                <c:pt idx="330">
                  <c:v>1059416.6786803312</c:v>
                </c:pt>
                <c:pt idx="331">
                  <c:v>1627669.199681974</c:v>
                </c:pt>
                <c:pt idx="332">
                  <c:v>1774172.527136809</c:v>
                </c:pt>
                <c:pt idx="333">
                  <c:v>2950414.6097751297</c:v>
                </c:pt>
                <c:pt idx="334">
                  <c:v>3073803.7215233576</c:v>
                </c:pt>
                <c:pt idx="335">
                  <c:v>712903.85913422587</c:v>
                </c:pt>
                <c:pt idx="336">
                  <c:v>2706089.7384112743</c:v>
                </c:pt>
                <c:pt idx="337">
                  <c:v>2086371.9631630459</c:v>
                </c:pt>
                <c:pt idx="338">
                  <c:v>2499116.7453598799</c:v>
                </c:pt>
                <c:pt idx="339">
                  <c:v>1127932.2578633656</c:v>
                </c:pt>
                <c:pt idx="340">
                  <c:v>2911631.4451574278</c:v>
                </c:pt>
                <c:pt idx="341">
                  <c:v>1135523.2812852783</c:v>
                </c:pt>
                <c:pt idx="342">
                  <c:v>4320744.5578363463</c:v>
                </c:pt>
                <c:pt idx="343">
                  <c:v>935402.71943413338</c:v>
                </c:pt>
                <c:pt idx="344">
                  <c:v>2805668.9092275691</c:v>
                </c:pt>
                <c:pt idx="345">
                  <c:v>4585982.300721691</c:v>
                </c:pt>
                <c:pt idx="346">
                  <c:v>2477663.9579967591</c:v>
                </c:pt>
                <c:pt idx="347">
                  <c:v>1050661.7600579835</c:v>
                </c:pt>
                <c:pt idx="348">
                  <c:v>3617376.6896306113</c:v>
                </c:pt>
                <c:pt idx="349">
                  <c:v>2648968.610784254</c:v>
                </c:pt>
                <c:pt idx="350">
                  <c:v>1973600.47848693</c:v>
                </c:pt>
                <c:pt idx="351">
                  <c:v>2415462.7335699564</c:v>
                </c:pt>
                <c:pt idx="352">
                  <c:v>2309439.5396100553</c:v>
                </c:pt>
                <c:pt idx="353">
                  <c:v>197985.34118430273</c:v>
                </c:pt>
                <c:pt idx="354">
                  <c:v>1372061.2650760578</c:v>
                </c:pt>
                <c:pt idx="355">
                  <c:v>1794389.4982653414</c:v>
                </c:pt>
                <c:pt idx="356">
                  <c:v>2340382.0638823402</c:v>
                </c:pt>
                <c:pt idx="357">
                  <c:v>15374.991583454675</c:v>
                </c:pt>
                <c:pt idx="358">
                  <c:v>1424332.4842134991</c:v>
                </c:pt>
                <c:pt idx="359">
                  <c:v>1453964.9913588809</c:v>
                </c:pt>
                <c:pt idx="360">
                  <c:v>3317251.9937752797</c:v>
                </c:pt>
                <c:pt idx="361">
                  <c:v>929753.83996703837</c:v>
                </c:pt>
                <c:pt idx="362">
                  <c:v>4563150.4462065892</c:v>
                </c:pt>
                <c:pt idx="363">
                  <c:v>1962735.8095952449</c:v>
                </c:pt>
                <c:pt idx="364">
                  <c:v>2207763.6460919357</c:v>
                </c:pt>
                <c:pt idx="365">
                  <c:v>435002.46820305276</c:v>
                </c:pt>
                <c:pt idx="366">
                  <c:v>701204.0228732425</c:v>
                </c:pt>
                <c:pt idx="367">
                  <c:v>1174439.7537635223</c:v>
                </c:pt>
                <c:pt idx="368">
                  <c:v>1671755.729157771</c:v>
                </c:pt>
                <c:pt idx="369">
                  <c:v>1413839.0922974255</c:v>
                </c:pt>
                <c:pt idx="370">
                  <c:v>1314588.2411188327</c:v>
                </c:pt>
                <c:pt idx="371">
                  <c:v>3322725.7263245452</c:v>
                </c:pt>
                <c:pt idx="372">
                  <c:v>1978029.8090979918</c:v>
                </c:pt>
                <c:pt idx="373">
                  <c:v>524934.2676577128</c:v>
                </c:pt>
                <c:pt idx="374">
                  <c:v>2878107.5000820104</c:v>
                </c:pt>
                <c:pt idx="375">
                  <c:v>37952.146294942111</c:v>
                </c:pt>
                <c:pt idx="376">
                  <c:v>1567419.6418974381</c:v>
                </c:pt>
                <c:pt idx="377">
                  <c:v>4112537.2731710509</c:v>
                </c:pt>
                <c:pt idx="378">
                  <c:v>2969413.6103412122</c:v>
                </c:pt>
                <c:pt idx="379">
                  <c:v>2233368.937644829</c:v>
                </c:pt>
                <c:pt idx="380">
                  <c:v>540727.47736594861</c:v>
                </c:pt>
                <c:pt idx="381">
                  <c:v>2782079.787662155</c:v>
                </c:pt>
                <c:pt idx="382">
                  <c:v>4299255.5786625994</c:v>
                </c:pt>
                <c:pt idx="383">
                  <c:v>588779.5043359343</c:v>
                </c:pt>
                <c:pt idx="384">
                  <c:v>2397314.9426136673</c:v>
                </c:pt>
                <c:pt idx="385">
                  <c:v>934813.39147507842</c:v>
                </c:pt>
                <c:pt idx="386">
                  <c:v>330166.86486696592</c:v>
                </c:pt>
                <c:pt idx="387">
                  <c:v>3346294.0852550007</c:v>
                </c:pt>
                <c:pt idx="388">
                  <c:v>2329224.2293975255</c:v>
                </c:pt>
                <c:pt idx="389">
                  <c:v>400802.55118409975</c:v>
                </c:pt>
                <c:pt idx="390">
                  <c:v>54241.738849897643</c:v>
                </c:pt>
                <c:pt idx="391">
                  <c:v>2154088.1718066377</c:v>
                </c:pt>
                <c:pt idx="392">
                  <c:v>1224696.7210985515</c:v>
                </c:pt>
                <c:pt idx="393">
                  <c:v>2157305.6632279707</c:v>
                </c:pt>
                <c:pt idx="394">
                  <c:v>3438875.4639634634</c:v>
                </c:pt>
                <c:pt idx="395">
                  <c:v>4275712.7544933874</c:v>
                </c:pt>
                <c:pt idx="396">
                  <c:v>1570845.4149300316</c:v>
                </c:pt>
                <c:pt idx="397">
                  <c:v>81534.424460074501</c:v>
                </c:pt>
                <c:pt idx="398">
                  <c:v>2226530.16148553</c:v>
                </c:pt>
                <c:pt idx="399">
                  <c:v>1117365.6118365626</c:v>
                </c:pt>
                <c:pt idx="400">
                  <c:v>2353952.4467238681</c:v>
                </c:pt>
                <c:pt idx="401">
                  <c:v>608896.93010411365</c:v>
                </c:pt>
                <c:pt idx="402">
                  <c:v>1784006.7916974921</c:v>
                </c:pt>
                <c:pt idx="403">
                  <c:v>1970233.3790854714</c:v>
                </c:pt>
                <c:pt idx="404">
                  <c:v>3807543.6654616734</c:v>
                </c:pt>
                <c:pt idx="405">
                  <c:v>1087641.8474804047</c:v>
                </c:pt>
                <c:pt idx="406">
                  <c:v>648775.19633351057</c:v>
                </c:pt>
                <c:pt idx="407">
                  <c:v>2777697.6559210257</c:v>
                </c:pt>
                <c:pt idx="408">
                  <c:v>1556164.9414043163</c:v>
                </c:pt>
                <c:pt idx="409">
                  <c:v>4510572.6174608245</c:v>
                </c:pt>
                <c:pt idx="410">
                  <c:v>3971433.6706477962</c:v>
                </c:pt>
                <c:pt idx="411">
                  <c:v>1455197.7078974952</c:v>
                </c:pt>
                <c:pt idx="412">
                  <c:v>2314357.0383285489</c:v>
                </c:pt>
                <c:pt idx="413">
                  <c:v>1651706.10674381</c:v>
                </c:pt>
                <c:pt idx="414">
                  <c:v>2159633.6996098002</c:v>
                </c:pt>
                <c:pt idx="415">
                  <c:v>890564.11128823797</c:v>
                </c:pt>
                <c:pt idx="416">
                  <c:v>1669464.8527631308</c:v>
                </c:pt>
                <c:pt idx="417">
                  <c:v>2666079.8393928437</c:v>
                </c:pt>
                <c:pt idx="418">
                  <c:v>906956.74883338367</c:v>
                </c:pt>
                <c:pt idx="419">
                  <c:v>1457580.5643238518</c:v>
                </c:pt>
                <c:pt idx="420">
                  <c:v>4023011.0394855356</c:v>
                </c:pt>
                <c:pt idx="421">
                  <c:v>715349.45710690646</c:v>
                </c:pt>
                <c:pt idx="422">
                  <c:v>2540226.2142984872</c:v>
                </c:pt>
                <c:pt idx="423">
                  <c:v>3642109.528206618</c:v>
                </c:pt>
                <c:pt idx="424">
                  <c:v>2576785.5154893962</c:v>
                </c:pt>
                <c:pt idx="425">
                  <c:v>2507107.2450434752</c:v>
                </c:pt>
                <c:pt idx="426">
                  <c:v>2870618.4766539847</c:v>
                </c:pt>
                <c:pt idx="427">
                  <c:v>1179548.2263888649</c:v>
                </c:pt>
                <c:pt idx="428">
                  <c:v>3352044.2742446987</c:v>
                </c:pt>
                <c:pt idx="429">
                  <c:v>3774320.3938424424</c:v>
                </c:pt>
                <c:pt idx="430">
                  <c:v>4436821.8744379804</c:v>
                </c:pt>
                <c:pt idx="431">
                  <c:v>610053.73316301801</c:v>
                </c:pt>
                <c:pt idx="432">
                  <c:v>3333503.0726168915</c:v>
                </c:pt>
                <c:pt idx="433">
                  <c:v>974494.52025709825</c:v>
                </c:pt>
                <c:pt idx="434">
                  <c:v>3499496.0118774679</c:v>
                </c:pt>
                <c:pt idx="435">
                  <c:v>55107.140721765718</c:v>
                </c:pt>
                <c:pt idx="436">
                  <c:v>1046652.7786458988</c:v>
                </c:pt>
                <c:pt idx="437">
                  <c:v>486969.01165623928</c:v>
                </c:pt>
                <c:pt idx="438">
                  <c:v>1866302.8544167655</c:v>
                </c:pt>
                <c:pt idx="439">
                  <c:v>4139351.1666382612</c:v>
                </c:pt>
                <c:pt idx="440">
                  <c:v>210895.00246993877</c:v>
                </c:pt>
                <c:pt idx="441">
                  <c:v>2716678.1808306724</c:v>
                </c:pt>
                <c:pt idx="442">
                  <c:v>2710163.8033948513</c:v>
                </c:pt>
                <c:pt idx="443">
                  <c:v>545883.62869967846</c:v>
                </c:pt>
                <c:pt idx="444">
                  <c:v>2146967.7249729135</c:v>
                </c:pt>
                <c:pt idx="445">
                  <c:v>216049.27989907583</c:v>
                </c:pt>
                <c:pt idx="446">
                  <c:v>3906626.6260119667</c:v>
                </c:pt>
                <c:pt idx="447">
                  <c:v>2398439.6905891784</c:v>
                </c:pt>
                <c:pt idx="448">
                  <c:v>2214736.0000003017</c:v>
                </c:pt>
                <c:pt idx="449">
                  <c:v>1016854.1110688988</c:v>
                </c:pt>
                <c:pt idx="450">
                  <c:v>1252531.2246335461</c:v>
                </c:pt>
                <c:pt idx="451">
                  <c:v>1954143.5322837571</c:v>
                </c:pt>
                <c:pt idx="452">
                  <c:v>393586.66141402698</c:v>
                </c:pt>
                <c:pt idx="453">
                  <c:v>122155.33642269588</c:v>
                </c:pt>
                <c:pt idx="454">
                  <c:v>2609115.4138593771</c:v>
                </c:pt>
                <c:pt idx="455">
                  <c:v>1438035.7190887411</c:v>
                </c:pt>
                <c:pt idx="456">
                  <c:v>1220983.9190988676</c:v>
                </c:pt>
                <c:pt idx="457">
                  <c:v>30569.068117345203</c:v>
                </c:pt>
                <c:pt idx="458">
                  <c:v>825826.34823606384</c:v>
                </c:pt>
                <c:pt idx="459">
                  <c:v>2349413.9251973117</c:v>
                </c:pt>
                <c:pt idx="460">
                  <c:v>1190109.7451136501</c:v>
                </c:pt>
                <c:pt idx="461">
                  <c:v>3061282.726078507</c:v>
                </c:pt>
                <c:pt idx="462">
                  <c:v>2244798.2534772134</c:v>
                </c:pt>
                <c:pt idx="463">
                  <c:v>718164.17546359729</c:v>
                </c:pt>
                <c:pt idx="464">
                  <c:v>2127686.1887208163</c:v>
                </c:pt>
                <c:pt idx="465">
                  <c:v>2701903.6408158117</c:v>
                </c:pt>
                <c:pt idx="466">
                  <c:v>2249197.8539277241</c:v>
                </c:pt>
                <c:pt idx="467">
                  <c:v>2970218.4110344374</c:v>
                </c:pt>
                <c:pt idx="468">
                  <c:v>256856.43483014472</c:v>
                </c:pt>
                <c:pt idx="469">
                  <c:v>2012732.0300249027</c:v>
                </c:pt>
                <c:pt idx="470">
                  <c:v>2837008.5448124669</c:v>
                </c:pt>
                <c:pt idx="471">
                  <c:v>285610.30274255545</c:v>
                </c:pt>
                <c:pt idx="472">
                  <c:v>344452.87944020133</c:v>
                </c:pt>
                <c:pt idx="473">
                  <c:v>2882411.251055697</c:v>
                </c:pt>
                <c:pt idx="474">
                  <c:v>2426862.6447676774</c:v>
                </c:pt>
                <c:pt idx="475">
                  <c:v>2283956.7863544924</c:v>
                </c:pt>
                <c:pt idx="476">
                  <c:v>2661713.6755345212</c:v>
                </c:pt>
                <c:pt idx="477">
                  <c:v>1177982.1759761351</c:v>
                </c:pt>
                <c:pt idx="478">
                  <c:v>2627610.1988245803</c:v>
                </c:pt>
                <c:pt idx="479">
                  <c:v>2188427.7675032164</c:v>
                </c:pt>
                <c:pt idx="480">
                  <c:v>2261807.9764507678</c:v>
                </c:pt>
                <c:pt idx="481">
                  <c:v>4091742.3398738094</c:v>
                </c:pt>
                <c:pt idx="482">
                  <c:v>366351.73082920181</c:v>
                </c:pt>
                <c:pt idx="483">
                  <c:v>3630345.8446962386</c:v>
                </c:pt>
                <c:pt idx="484">
                  <c:v>915949.11473930674</c:v>
                </c:pt>
                <c:pt idx="485">
                  <c:v>2173175.8259425028</c:v>
                </c:pt>
                <c:pt idx="486">
                  <c:v>127036.95650924536</c:v>
                </c:pt>
                <c:pt idx="487">
                  <c:v>37661.405482376445</c:v>
                </c:pt>
                <c:pt idx="488">
                  <c:v>1247988.6619068587</c:v>
                </c:pt>
                <c:pt idx="489">
                  <c:v>1910372.7565214497</c:v>
                </c:pt>
                <c:pt idx="490">
                  <c:v>2590916.1611267356</c:v>
                </c:pt>
                <c:pt idx="491">
                  <c:v>1876480.846917517</c:v>
                </c:pt>
                <c:pt idx="492">
                  <c:v>112385.25957638219</c:v>
                </c:pt>
                <c:pt idx="493">
                  <c:v>2438155.1765174861</c:v>
                </c:pt>
                <c:pt idx="494">
                  <c:v>68520.042747385683</c:v>
                </c:pt>
                <c:pt idx="495">
                  <c:v>635097.15379525791</c:v>
                </c:pt>
                <c:pt idx="496">
                  <c:v>1903132.2409742624</c:v>
                </c:pt>
                <c:pt idx="497">
                  <c:v>503441.58257944771</c:v>
                </c:pt>
                <c:pt idx="498">
                  <c:v>2949063.6694541587</c:v>
                </c:pt>
                <c:pt idx="49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36-44E7-BCE5-9547837A1F6A}"/>
            </c:ext>
          </c:extLst>
        </c:ser>
        <c:ser>
          <c:idx val="1"/>
          <c:order val="1"/>
          <c:tx>
            <c:v>-20%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-20%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50-4130-8A42-927CB09B04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'Distribution Analysis'!$K$535:$K$536</c:f>
              <c:numCache>
                <c:formatCode>General</c:formatCode>
                <c:ptCount val="2"/>
                <c:pt idx="0">
                  <c:v>1</c:v>
                </c:pt>
                <c:pt idx="1">
                  <c:v>499</c:v>
                </c:pt>
              </c:numCache>
            </c:numRef>
          </c:xVal>
          <c:yVal>
            <c:numRef>
              <c:f>'Distribution Analysis'!$L$535:$L$536</c:f>
              <c:numCache>
                <c:formatCode>"$"#,##0_);[Red]\("$"#,##0\)</c:formatCode>
                <c:ptCount val="2"/>
                <c:pt idx="0">
                  <c:v>1544906.279320762</c:v>
                </c:pt>
                <c:pt idx="1">
                  <c:v>1544906.279320762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56-4896-AFB7-D7AC550FE313}"/>
            </c:ext>
          </c:extLst>
        </c:ser>
        <c:ser>
          <c:idx val="2"/>
          <c:order val="2"/>
          <c:tx>
            <c:v>Median</c:v>
          </c:tx>
          <c:spPr>
            <a:ln w="25400">
              <a:solidFill>
                <a:schemeClr val="accent1"/>
              </a:solidFill>
              <a:prstDash val="sysDot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Median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0-4130-8A42-927CB09B04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'Distribution Analysis'!$K$537:$K$538</c:f>
              <c:numCache>
                <c:formatCode>General</c:formatCode>
                <c:ptCount val="2"/>
                <c:pt idx="0">
                  <c:v>1</c:v>
                </c:pt>
                <c:pt idx="1">
                  <c:v>499</c:v>
                </c:pt>
              </c:numCache>
            </c:numRef>
          </c:xVal>
          <c:yVal>
            <c:numRef>
              <c:f>'Distribution Analysis'!$L$537:$L$538</c:f>
              <c:numCache>
                <c:formatCode>"$"#,##0_);[Red]\("$"#,##0\)</c:formatCode>
                <c:ptCount val="2"/>
                <c:pt idx="0">
                  <c:v>1931132.8491509524</c:v>
                </c:pt>
                <c:pt idx="1">
                  <c:v>1931132.8491509524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56-4896-AFB7-D7AC550FE313}"/>
            </c:ext>
          </c:extLst>
        </c:ser>
        <c:ser>
          <c:idx val="3"/>
          <c:order val="3"/>
          <c:tx>
            <c:v>20%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50-4130-8A42-927CB09B04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+20%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50-4130-8A42-927CB09B04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'Distribution Analysis'!$K$539:$K$540</c:f>
              <c:numCache>
                <c:formatCode>General</c:formatCode>
                <c:ptCount val="2"/>
                <c:pt idx="0">
                  <c:v>1</c:v>
                </c:pt>
                <c:pt idx="1">
                  <c:v>499</c:v>
                </c:pt>
              </c:numCache>
            </c:numRef>
          </c:xVal>
          <c:yVal>
            <c:numRef>
              <c:f>'Distribution Analysis'!$L$539:$L$540</c:f>
              <c:numCache>
                <c:formatCode>"$"#,##0_);[Red]\("$"#,##0\)</c:formatCode>
                <c:ptCount val="2"/>
                <c:pt idx="0">
                  <c:v>2317359.4189811428</c:v>
                </c:pt>
                <c:pt idx="1">
                  <c:v>2317359.4189811428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56-4896-AFB7-D7AC550F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452992"/>
        <c:axId val="332455296"/>
      </c:scatterChart>
      <c:valAx>
        <c:axId val="33245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Territories (Sorted by Size)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32455296"/>
        <c:crosses val="autoZero"/>
        <c:crossBetween val="midCat"/>
      </c:valAx>
      <c:valAx>
        <c:axId val="332455296"/>
        <c:scaling>
          <c:orientation val="minMax"/>
        </c:scaling>
        <c:delete val="0"/>
        <c:axPos val="l"/>
        <c:numFmt formatCode="&quot;$&quot;#,##0_);[Red]\(&quot;$&quot;#,##0\)" sourceLinked="1"/>
        <c:majorTickMark val="out"/>
        <c:minorTickMark val="none"/>
        <c:tickLblPos val="nextTo"/>
        <c:crossAx val="332452992"/>
        <c:crosses val="autoZero"/>
        <c:crossBetween val="midCat"/>
        <c:dispUnits>
          <c:builtInUnit val="thousands"/>
          <c:dispUnitsLbl/>
        </c:dispUnits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517</xdr:row>
      <xdr:rowOff>0</xdr:rowOff>
    </xdr:from>
    <xdr:to>
      <xdr:col>11</xdr:col>
      <xdr:colOff>1028700</xdr:colOff>
      <xdr:row>532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27830E-685B-462F-BCEE-DB20ADF2B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A3CA-30A0-4A98-939F-E629610D523B}">
  <sheetPr>
    <tabColor rgb="FF002060"/>
  </sheetPr>
  <dimension ref="A1:N561"/>
  <sheetViews>
    <sheetView showGridLines="0" tabSelected="1" zoomScale="80" zoomScaleNormal="80" workbookViewId="0">
      <selection activeCell="E9" sqref="E3:E9"/>
    </sheetView>
  </sheetViews>
  <sheetFormatPr defaultRowHeight="14.4" outlineLevelRow="1" x14ac:dyDescent="0.3"/>
  <cols>
    <col min="1" max="4" width="25.6640625" customWidth="1"/>
    <col min="5" max="6" width="25.6640625" style="2" customWidth="1"/>
    <col min="7" max="8" width="25.6640625" style="1" customWidth="1"/>
    <col min="9" max="9" width="5.77734375" customWidth="1"/>
    <col min="10" max="14" width="25.77734375" customWidth="1"/>
  </cols>
  <sheetData>
    <row r="1" spans="1:11" x14ac:dyDescent="0.3">
      <c r="A1" s="3" t="s">
        <v>42</v>
      </c>
    </row>
    <row r="2" spans="1:11" ht="15" thickBot="1" x14ac:dyDescent="0.35">
      <c r="A2" t="s">
        <v>43</v>
      </c>
      <c r="E2"/>
      <c r="F2"/>
      <c r="G2" s="6" t="s">
        <v>15</v>
      </c>
      <c r="H2" s="31" t="s">
        <v>19</v>
      </c>
    </row>
    <row r="3" spans="1:11" x14ac:dyDescent="0.3">
      <c r="A3" t="s">
        <v>44</v>
      </c>
      <c r="E3" s="72">
        <v>0</v>
      </c>
      <c r="F3" s="32" t="s">
        <v>9</v>
      </c>
      <c r="G3" s="35">
        <f t="shared" ref="G3:H9" si="0">IFERROR(PERCENTILE(G$16:G$516,$E3),"--")</f>
        <v>15374.991583454675</v>
      </c>
      <c r="H3" s="36">
        <f t="shared" si="0"/>
        <v>15847.363105677683</v>
      </c>
    </row>
    <row r="4" spans="1:11" x14ac:dyDescent="0.3">
      <c r="E4" s="72">
        <v>0.1</v>
      </c>
      <c r="F4" s="33" t="s">
        <v>8</v>
      </c>
      <c r="G4" s="12">
        <f t="shared" si="0"/>
        <v>404033.11605439952</v>
      </c>
      <c r="H4" s="37">
        <f t="shared" si="0"/>
        <v>382954.99252237001</v>
      </c>
      <c r="J4" s="3"/>
    </row>
    <row r="5" spans="1:11" x14ac:dyDescent="0.3">
      <c r="E5" s="72">
        <v>0.25</v>
      </c>
      <c r="F5" s="33" t="s">
        <v>7</v>
      </c>
      <c r="G5" s="12">
        <f t="shared" si="0"/>
        <v>920486.21665531176</v>
      </c>
      <c r="H5" s="37">
        <f t="shared" si="0"/>
        <v>897280.02138107968</v>
      </c>
      <c r="J5" s="3"/>
    </row>
    <row r="6" spans="1:11" x14ac:dyDescent="0.3">
      <c r="E6" s="72">
        <v>0.5</v>
      </c>
      <c r="F6" s="33" t="s">
        <v>6</v>
      </c>
      <c r="G6" s="12">
        <f t="shared" si="0"/>
        <v>1931132.8491509524</v>
      </c>
      <c r="H6" s="37">
        <f t="shared" si="0"/>
        <v>1894203.4754776978</v>
      </c>
      <c r="J6" s="3"/>
    </row>
    <row r="7" spans="1:11" x14ac:dyDescent="0.3">
      <c r="E7" s="72">
        <v>0.75</v>
      </c>
      <c r="F7" s="33" t="s">
        <v>5</v>
      </c>
      <c r="G7" s="12">
        <f t="shared" si="0"/>
        <v>2674164.0368960309</v>
      </c>
      <c r="H7" s="37">
        <f t="shared" si="0"/>
        <v>3080170.8784486768</v>
      </c>
      <c r="J7" s="3"/>
    </row>
    <row r="8" spans="1:11" x14ac:dyDescent="0.3">
      <c r="E8" s="72">
        <v>0.9</v>
      </c>
      <c r="F8" s="33" t="s">
        <v>4</v>
      </c>
      <c r="G8" s="12">
        <f t="shared" si="0"/>
        <v>3551335.2177296821</v>
      </c>
      <c r="H8" s="37">
        <f t="shared" si="0"/>
        <v>3721145.9332327428</v>
      </c>
      <c r="J8" s="3"/>
    </row>
    <row r="9" spans="1:11" ht="15" thickBot="1" x14ac:dyDescent="0.35">
      <c r="E9" s="72">
        <v>1</v>
      </c>
      <c r="F9" s="34" t="s">
        <v>3</v>
      </c>
      <c r="G9" s="8">
        <f t="shared" si="0"/>
        <v>4861768.0225413041</v>
      </c>
      <c r="H9" s="45">
        <f t="shared" si="0"/>
        <v>4758206.3721034229</v>
      </c>
      <c r="J9" s="3"/>
    </row>
    <row r="10" spans="1:11" ht="15" thickBot="1" x14ac:dyDescent="0.35">
      <c r="A10" s="23" t="s">
        <v>11</v>
      </c>
      <c r="B10" s="68" t="s">
        <v>26</v>
      </c>
      <c r="C10" t="s">
        <v>17</v>
      </c>
      <c r="E10"/>
      <c r="J10" s="3"/>
    </row>
    <row r="11" spans="1:11" x14ac:dyDescent="0.3">
      <c r="A11" s="23" t="s">
        <v>10</v>
      </c>
      <c r="B11" s="68" t="s">
        <v>37</v>
      </c>
      <c r="C11" t="s">
        <v>17</v>
      </c>
      <c r="E11"/>
      <c r="F11" s="49" t="s">
        <v>2</v>
      </c>
      <c r="G11" s="35">
        <f>IFERROR(COUNTIFS($F$17:$F$516,"Yes"),"--")</f>
        <v>499</v>
      </c>
      <c r="H11" s="36">
        <f>IFERROR(COUNTIFS($F$17:$F$516,"Yes"),"--")</f>
        <v>499</v>
      </c>
      <c r="J11" s="3"/>
    </row>
    <row r="12" spans="1:11" x14ac:dyDescent="0.3">
      <c r="E12"/>
      <c r="F12" s="50" t="s">
        <v>1</v>
      </c>
      <c r="G12" s="12">
        <f>IFERROR(COUNTIFS($F$17:$F$516,"Yes",G$17:G$516,"&gt;"&amp;$G$6*1.2)+COUNTIFS($F$17:$F$516,"Yes",G$17:G$516,"&lt;"&amp;$G$6*0.8),"--")</f>
        <v>383</v>
      </c>
      <c r="H12" s="37">
        <f>IFERROR(COUNTIFS($F$17:$F$516,"Yes",H$17:H$516,"&gt;"&amp;$G$6*1.2)+COUNTIFS($F$17:$F$516,"Yes",H$17:H$516,"&lt;"&amp;$G$6*0.8),"--")</f>
        <v>422</v>
      </c>
      <c r="J12" s="3"/>
    </row>
    <row r="13" spans="1:11" ht="15" thickBot="1" x14ac:dyDescent="0.35">
      <c r="A13" s="23" t="s">
        <v>16</v>
      </c>
      <c r="B13" s="68" t="s">
        <v>15</v>
      </c>
      <c r="C13" t="s">
        <v>17</v>
      </c>
      <c r="E13"/>
      <c r="F13" s="51" t="s">
        <v>0</v>
      </c>
      <c r="G13" s="70">
        <f>G12/G11</f>
        <v>0.76753507014028055</v>
      </c>
      <c r="H13" s="71">
        <f>H12/H11</f>
        <v>0.84569138276553102</v>
      </c>
      <c r="J13" s="3"/>
    </row>
    <row r="14" spans="1:11" ht="15" thickBot="1" x14ac:dyDescent="0.35">
      <c r="J14" s="3" t="s">
        <v>14</v>
      </c>
    </row>
    <row r="15" spans="1:11" x14ac:dyDescent="0.3">
      <c r="A15" s="22"/>
      <c r="B15" s="21"/>
      <c r="C15" s="21"/>
      <c r="D15" s="21"/>
      <c r="E15" s="20"/>
      <c r="F15" s="20"/>
      <c r="G15" s="46" t="s">
        <v>41</v>
      </c>
      <c r="H15" s="47"/>
      <c r="J15" s="46" t="s">
        <v>41</v>
      </c>
      <c r="K15" s="47"/>
    </row>
    <row r="16" spans="1:11" ht="15" thickBot="1" x14ac:dyDescent="0.35">
      <c r="A16" s="19" t="s">
        <v>13</v>
      </c>
      <c r="B16" s="19" t="s">
        <v>12</v>
      </c>
      <c r="C16" s="18" t="s">
        <v>21</v>
      </c>
      <c r="D16" s="18" t="s">
        <v>11</v>
      </c>
      <c r="E16" s="18" t="s">
        <v>10</v>
      </c>
      <c r="F16" s="18" t="s">
        <v>20</v>
      </c>
      <c r="G16" s="24" t="s">
        <v>15</v>
      </c>
      <c r="H16" s="25" t="s">
        <v>19</v>
      </c>
      <c r="J16" s="24" t="str">
        <f>B13&amp;" Rank"</f>
        <v>Goal Rank</v>
      </c>
      <c r="K16" s="25" t="str">
        <f>B13</f>
        <v>Goal</v>
      </c>
    </row>
    <row r="17" spans="1:11" x14ac:dyDescent="0.3">
      <c r="A17" s="17">
        <f>SUM(A16,1)</f>
        <v>1</v>
      </c>
      <c r="B17" s="52" t="s">
        <v>45</v>
      </c>
      <c r="C17" s="53" t="s">
        <v>36</v>
      </c>
      <c r="D17" s="53" t="s">
        <v>26</v>
      </c>
      <c r="E17" s="53" t="s">
        <v>23</v>
      </c>
      <c r="F17" s="16" t="str">
        <f>IFERROR(IF($B$11="All",IF(AND($C17="Yes",D17=$B$10),"Yes","No"),IF($B$11&lt;&gt;"All",IF(AND($C17="Yes",$D17=$B$10,$E17=$B$11),"Yes","No"),"--")),"--")</f>
        <v>Yes</v>
      </c>
      <c r="G17" s="60">
        <v>2376214.991964581</v>
      </c>
      <c r="H17" s="61">
        <v>15847.363105677683</v>
      </c>
      <c r="J17" s="48">
        <f>IFERROR(IF(ISNUMBER(K17),IF($B$13="Goal",COUNTIFS($G$17:$G$516,"&lt;"&amp;$G17,$F$17:$F$516,"Yes")+COUNTIFS(G$17:G17,G17),COUNTIFS($H$17:$H$516,"&lt;"&amp;$H17,$F$17:$F$516,"Yes")+COUNTIFS(H$17:H17,H17)),NA()),NA())</f>
        <v>324</v>
      </c>
      <c r="K17" s="15">
        <f>IFERROR(IF($F17="Yes",IF($B$13="Goal",IF(ISNUMBER(G17),G17,NA()),IF(ISNUMBER(H17),H17,NA())),NA()),NA())</f>
        <v>2376214.991964581</v>
      </c>
    </row>
    <row r="18" spans="1:11" x14ac:dyDescent="0.3">
      <c r="A18" s="26">
        <f>SUM(A17,1)</f>
        <v>2</v>
      </c>
      <c r="B18" s="54" t="s">
        <v>45</v>
      </c>
      <c r="C18" s="55" t="s">
        <v>36</v>
      </c>
      <c r="D18" s="55" t="s">
        <v>26</v>
      </c>
      <c r="E18" s="55" t="s">
        <v>23</v>
      </c>
      <c r="F18" s="27" t="str">
        <f>IFERROR(IF($B$11="All",IF(AND($C18="Yes",D18=$B$10),"Yes","No"),IF($B$11&lt;&gt;"All",IF(AND($C18="Yes",$D18=$B$10,$E18=$B$11),"Yes","No"),"--")),"--")</f>
        <v>Yes</v>
      </c>
      <c r="G18" s="62">
        <v>2993902.5085098553</v>
      </c>
      <c r="H18" s="63">
        <v>21536.944166717098</v>
      </c>
      <c r="J18" s="43">
        <f>IFERROR(IF(ISNUMBER(K18),IF($B$13="Goal",COUNTIFS($G$17:$G$516,"&lt;"&amp;$G18,$F$17:$F$516,"Yes")+COUNTIFS(G$17:G18,G18),COUNTIFS($H$17:$H$516,"&lt;"&amp;$H18,$F$17:$F$516,"Yes")+COUNTIFS(H$17:H18,H18)),NA()),NA())</f>
        <v>412</v>
      </c>
      <c r="K18" s="29">
        <f t="shared" ref="K18:K81" si="1">IFERROR(IF($F18="Yes",IF($B$13="Goal",IF(ISNUMBER(G18),G18,NA()),IF(ISNUMBER(H18),H18,NA())),NA()),NA())</f>
        <v>2993902.5085098553</v>
      </c>
    </row>
    <row r="19" spans="1:11" x14ac:dyDescent="0.3">
      <c r="A19" s="26">
        <f>SUM(A18,1)</f>
        <v>3</v>
      </c>
      <c r="B19" s="54" t="s">
        <v>45</v>
      </c>
      <c r="C19" s="55" t="s">
        <v>36</v>
      </c>
      <c r="D19" s="55" t="s">
        <v>26</v>
      </c>
      <c r="E19" s="55" t="s">
        <v>23</v>
      </c>
      <c r="F19" s="27" t="str">
        <f>IFERROR(IF($B$11="All",IF(AND($C19="Yes",D19=$B$10),"Yes","No"),IF($B$11&lt;&gt;"All",IF(AND($C19="Yes",$D19=$B$10,$E19=$B$11),"Yes","No"),"--")),"--")</f>
        <v>Yes</v>
      </c>
      <c r="G19" s="62">
        <v>404392.06770665501</v>
      </c>
      <c r="H19" s="63">
        <v>22988.459199704732</v>
      </c>
      <c r="J19" s="28">
        <f>IFERROR(IF(ISNUMBER(K19),IF($B$13="Goal",COUNTIFS($G$17:$G$516,"&lt;"&amp;$G19,$F$17:$F$516,"Yes")+COUNTIFS(G$17:G19,G19),COUNTIFS($H$17:$H$516,"&lt;"&amp;$H19,$F$17:$F$516,"Yes")+COUNTIFS(H$17:H19,H19)),NA()),NA())</f>
        <v>51</v>
      </c>
      <c r="K19" s="29">
        <f t="shared" si="1"/>
        <v>404392.06770665501</v>
      </c>
    </row>
    <row r="20" spans="1:11" x14ac:dyDescent="0.3">
      <c r="A20" s="26">
        <f>SUM(A19,1)</f>
        <v>4</v>
      </c>
      <c r="B20" s="54" t="s">
        <v>45</v>
      </c>
      <c r="C20" s="55" t="s">
        <v>36</v>
      </c>
      <c r="D20" s="55" t="s">
        <v>26</v>
      </c>
      <c r="E20" s="55" t="s">
        <v>23</v>
      </c>
      <c r="F20" s="27" t="str">
        <f>IFERROR(IF($B$11="All",IF(AND($C20="Yes",D20=$B$10),"Yes","No"),IF($B$11&lt;&gt;"All",IF(AND($C20="Yes",$D20=$B$10,$E20=$B$11),"Yes","No"),"--")),"--")</f>
        <v>Yes</v>
      </c>
      <c r="G20" s="62">
        <v>2736234.1577389752</v>
      </c>
      <c r="H20" s="63">
        <v>25133.874801891179</v>
      </c>
      <c r="J20" s="43">
        <f>IFERROR(IF(ISNUMBER(K20),IF($B$13="Goal",COUNTIFS($G$17:$G$516,"&lt;"&amp;$G20,$F$17:$F$516,"Yes")+COUNTIFS(G$17:G20,G20),COUNTIFS($H$17:$H$516,"&lt;"&amp;$H20,$F$17:$F$516,"Yes")+COUNTIFS(H$17:H20,H20)),NA()),NA())</f>
        <v>383</v>
      </c>
      <c r="K20" s="29">
        <f t="shared" si="1"/>
        <v>2736234.1577389752</v>
      </c>
    </row>
    <row r="21" spans="1:11" x14ac:dyDescent="0.3">
      <c r="A21" s="26">
        <f>SUM(A20,1)</f>
        <v>5</v>
      </c>
      <c r="B21" s="54" t="s">
        <v>45</v>
      </c>
      <c r="C21" s="55" t="s">
        <v>36</v>
      </c>
      <c r="D21" s="55" t="s">
        <v>26</v>
      </c>
      <c r="E21" s="55" t="s">
        <v>23</v>
      </c>
      <c r="F21" s="27" t="str">
        <f>IFERROR(IF($B$11="All",IF(AND($C21="Yes",D21=$B$10),"Yes","No"),IF($B$11&lt;&gt;"All",IF(AND($C21="Yes",$D21=$B$10,$E21=$B$11),"Yes","No"),"--")),"--")</f>
        <v>Yes</v>
      </c>
      <c r="G21" s="62">
        <v>2427275.616594973</v>
      </c>
      <c r="H21" s="63">
        <v>30832.318178910504</v>
      </c>
      <c r="J21" s="28">
        <f>IFERROR(IF(ISNUMBER(K21),IF($B$13="Goal",COUNTIFS($G$17:$G$516,"&lt;"&amp;$G21,$F$17:$F$516,"Yes")+COUNTIFS(G$17:G21,G21),COUNTIFS($H$17:$H$516,"&lt;"&amp;$H21,$F$17:$F$516,"Yes")+COUNTIFS(H$17:H21,H21)),NA()),NA())</f>
        <v>335</v>
      </c>
      <c r="K21" s="29">
        <f t="shared" si="1"/>
        <v>2427275.616594973</v>
      </c>
    </row>
    <row r="22" spans="1:11" x14ac:dyDescent="0.3">
      <c r="A22" s="26">
        <f>SUM(A21,1)</f>
        <v>6</v>
      </c>
      <c r="B22" s="54" t="s">
        <v>45</v>
      </c>
      <c r="C22" s="55" t="s">
        <v>36</v>
      </c>
      <c r="D22" s="55" t="s">
        <v>26</v>
      </c>
      <c r="E22" s="55" t="s">
        <v>23</v>
      </c>
      <c r="F22" s="27" t="str">
        <f>IFERROR(IF($B$11="All",IF(AND($C22="Yes",D22=$B$10),"Yes","No"),IF($B$11&lt;&gt;"All",IF(AND($C22="Yes",$D22=$B$10,$E22=$B$11),"Yes","No"),"--")),"--")</f>
        <v>Yes</v>
      </c>
      <c r="G22" s="62">
        <v>4861768.0225413041</v>
      </c>
      <c r="H22" s="63">
        <v>32133.923785479212</v>
      </c>
      <c r="J22" s="28">
        <f>IFERROR(IF(ISNUMBER(K22),IF($B$13="Goal",COUNTIFS($G$17:$G$516,"&lt;"&amp;$G22,$F$17:$F$516,"Yes")+COUNTIFS(G$17:G22,G22),COUNTIFS($H$17:$H$516,"&lt;"&amp;$H22,$F$17:$F$516,"Yes")+COUNTIFS(H$17:H22,H22)),NA()),NA())</f>
        <v>499</v>
      </c>
      <c r="K22" s="29">
        <f t="shared" si="1"/>
        <v>4861768.0225413041</v>
      </c>
    </row>
    <row r="23" spans="1:11" x14ac:dyDescent="0.3">
      <c r="A23" s="26">
        <f>SUM(A22,1)</f>
        <v>7</v>
      </c>
      <c r="B23" s="54" t="s">
        <v>45</v>
      </c>
      <c r="C23" s="55" t="s">
        <v>36</v>
      </c>
      <c r="D23" s="55" t="s">
        <v>26</v>
      </c>
      <c r="E23" s="55" t="s">
        <v>23</v>
      </c>
      <c r="F23" s="27" t="str">
        <f>IFERROR(IF($B$11="All",IF(AND($C23="Yes",D23=$B$10),"Yes","No"),IF($B$11&lt;&gt;"All",IF(AND($C23="Yes",$D23=$B$10,$E23=$B$11),"Yes","No"),"--")),"--")</f>
        <v>Yes</v>
      </c>
      <c r="G23" s="62">
        <v>2621012.8839183045</v>
      </c>
      <c r="H23" s="63">
        <v>43138.727192362559</v>
      </c>
      <c r="J23" s="43">
        <f>IFERROR(IF(ISNUMBER(K23),IF($B$13="Goal",COUNTIFS($G$17:$G$516,"&lt;"&amp;$G23,$F$17:$F$516,"Yes")+COUNTIFS(G$17:G23,G23),COUNTIFS($H$17:$H$516,"&lt;"&amp;$H23,$F$17:$F$516,"Yes")+COUNTIFS(H$17:H23,H23)),NA()),NA())</f>
        <v>363</v>
      </c>
      <c r="K23" s="29">
        <f t="shared" si="1"/>
        <v>2621012.8839183045</v>
      </c>
    </row>
    <row r="24" spans="1:11" x14ac:dyDescent="0.3">
      <c r="A24" s="26">
        <f>SUM(A23,1)</f>
        <v>8</v>
      </c>
      <c r="B24" s="54" t="s">
        <v>45</v>
      </c>
      <c r="C24" s="55" t="s">
        <v>36</v>
      </c>
      <c r="D24" s="55" t="s">
        <v>26</v>
      </c>
      <c r="E24" s="55" t="s">
        <v>23</v>
      </c>
      <c r="F24" s="27" t="str">
        <f>IFERROR(IF($B$11="All",IF(AND($C24="Yes",D24=$B$10),"Yes","No"),IF($B$11&lt;&gt;"All",IF(AND($C24="Yes",$D24=$B$10,$E24=$B$11),"Yes","No"),"--")),"--")</f>
        <v>Yes</v>
      </c>
      <c r="G24" s="62">
        <v>2845377.4448676254</v>
      </c>
      <c r="H24" s="63">
        <v>68519.988873597962</v>
      </c>
      <c r="J24" s="28">
        <f>IFERROR(IF(ISNUMBER(K24),IF($B$13="Goal",COUNTIFS($G$17:$G$516,"&lt;"&amp;$G24,$F$17:$F$516,"Yes")+COUNTIFS(G$17:G24,G24),COUNTIFS($H$17:$H$516,"&lt;"&amp;$H24,$F$17:$F$516,"Yes")+COUNTIFS(H$17:H24,H24)),NA()),NA())</f>
        <v>394</v>
      </c>
      <c r="K24" s="29">
        <f t="shared" si="1"/>
        <v>2845377.4448676254</v>
      </c>
    </row>
    <row r="25" spans="1:11" x14ac:dyDescent="0.3">
      <c r="A25" s="26">
        <f>SUM(A24,1)</f>
        <v>9</v>
      </c>
      <c r="B25" s="54" t="s">
        <v>45</v>
      </c>
      <c r="C25" s="55" t="s">
        <v>36</v>
      </c>
      <c r="D25" s="55" t="s">
        <v>26</v>
      </c>
      <c r="E25" s="55" t="s">
        <v>23</v>
      </c>
      <c r="F25" s="27" t="str">
        <f>IFERROR(IF($B$11="All",IF(AND($C25="Yes",D25=$B$10),"Yes","No"),IF($B$11&lt;&gt;"All",IF(AND($C25="Yes",$D25=$B$10,$E25=$B$11),"Yes","No"),"--")),"--")</f>
        <v>Yes</v>
      </c>
      <c r="G25" s="62">
        <v>2050557.2844610966</v>
      </c>
      <c r="H25" s="63">
        <v>83106.875910282382</v>
      </c>
      <c r="J25" s="28">
        <f>IFERROR(IF(ISNUMBER(K25),IF($B$13="Goal",COUNTIFS($G$17:$G$516,"&lt;"&amp;$G25,$F$17:$F$516,"Yes")+COUNTIFS(G$17:G25,G25),COUNTIFS($H$17:$H$516,"&lt;"&amp;$H25,$F$17:$F$516,"Yes")+COUNTIFS(H$17:H25,H25)),NA()),NA())</f>
        <v>266</v>
      </c>
      <c r="K25" s="29">
        <f t="shared" si="1"/>
        <v>2050557.2844610966</v>
      </c>
    </row>
    <row r="26" spans="1:11" x14ac:dyDescent="0.3">
      <c r="A26" s="26">
        <f>SUM(A25,1)</f>
        <v>10</v>
      </c>
      <c r="B26" s="54" t="s">
        <v>45</v>
      </c>
      <c r="C26" s="55" t="s">
        <v>36</v>
      </c>
      <c r="D26" s="55" t="s">
        <v>26</v>
      </c>
      <c r="E26" s="55" t="s">
        <v>23</v>
      </c>
      <c r="F26" s="27" t="str">
        <f>IFERROR(IF($B$11="All",IF(AND($C26="Yes",D26=$B$10),"Yes","No"),IF($B$11&lt;&gt;"All",IF(AND($C26="Yes",$D26=$B$10,$E26=$B$11),"Yes","No"),"--")),"--")</f>
        <v>Yes</v>
      </c>
      <c r="G26" s="62">
        <v>4181638.0786678707</v>
      </c>
      <c r="H26" s="63">
        <v>89878.350665219739</v>
      </c>
      <c r="J26" s="43">
        <f>IFERROR(IF(ISNUMBER(K26),IF($B$13="Goal",COUNTIFS($G$17:$G$516,"&lt;"&amp;$G26,$F$17:$F$516,"Yes")+COUNTIFS(G$17:G26,G26),COUNTIFS($H$17:$H$516,"&lt;"&amp;$H26,$F$17:$F$516,"Yes")+COUNTIFS(H$17:H26,H26)),NA()),NA())</f>
        <v>483</v>
      </c>
      <c r="K26" s="29">
        <f t="shared" si="1"/>
        <v>4181638.0786678707</v>
      </c>
    </row>
    <row r="27" spans="1:11" x14ac:dyDescent="0.3">
      <c r="A27" s="26">
        <f>SUM(A26,1)</f>
        <v>11</v>
      </c>
      <c r="B27" s="54" t="s">
        <v>45</v>
      </c>
      <c r="C27" s="55" t="s">
        <v>36</v>
      </c>
      <c r="D27" s="55" t="s">
        <v>26</v>
      </c>
      <c r="E27" s="55" t="s">
        <v>23</v>
      </c>
      <c r="F27" s="27" t="str">
        <f>IFERROR(IF($B$11="All",IF(AND($C27="Yes",D27=$B$10),"Yes","No"),IF($B$11&lt;&gt;"All",IF(AND($C27="Yes",$D27=$B$10,$E27=$B$11),"Yes","No"),"--")),"--")</f>
        <v>Yes</v>
      </c>
      <c r="G27" s="62">
        <v>2264509.1739023495</v>
      </c>
      <c r="H27" s="63">
        <v>90708.882159017434</v>
      </c>
      <c r="J27" s="28">
        <f>IFERROR(IF(ISNUMBER(K27),IF($B$13="Goal",COUNTIFS($G$17:$G$516,"&lt;"&amp;$G27,$F$17:$F$516,"Yes")+COUNTIFS(G$17:G27,G27),COUNTIFS($H$17:$H$516,"&lt;"&amp;$H27,$F$17:$F$516,"Yes")+COUNTIFS(H$17:H27,H27)),NA()),NA())</f>
        <v>304</v>
      </c>
      <c r="K27" s="29">
        <f t="shared" si="1"/>
        <v>2264509.1739023495</v>
      </c>
    </row>
    <row r="28" spans="1:11" x14ac:dyDescent="0.3">
      <c r="A28" s="26">
        <f>SUM(A27,1)</f>
        <v>12</v>
      </c>
      <c r="B28" s="54" t="s">
        <v>45</v>
      </c>
      <c r="C28" s="55" t="s">
        <v>36</v>
      </c>
      <c r="D28" s="55" t="s">
        <v>26</v>
      </c>
      <c r="E28" s="55" t="s">
        <v>23</v>
      </c>
      <c r="F28" s="27" t="str">
        <f>IFERROR(IF($B$11="All",IF(AND($C28="Yes",D28=$B$10),"Yes","No"),IF($B$11&lt;&gt;"All",IF(AND($C28="Yes",$D28=$B$10,$E28=$B$11),"Yes","No"),"--")),"--")</f>
        <v>Yes</v>
      </c>
      <c r="G28" s="62">
        <v>2009468.1830538395</v>
      </c>
      <c r="H28" s="63">
        <v>102659.88010627289</v>
      </c>
      <c r="J28" s="28">
        <f>IFERROR(IF(ISNUMBER(K28),IF($B$13="Goal",COUNTIFS($G$17:$G$516,"&lt;"&amp;$G28,$F$17:$F$516,"Yes")+COUNTIFS(G$17:G28,G28),COUNTIFS($H$17:$H$516,"&lt;"&amp;$H28,$F$17:$F$516,"Yes")+COUNTIFS(H$17:H28,H28)),NA()),NA())</f>
        <v>259</v>
      </c>
      <c r="K28" s="29">
        <f t="shared" si="1"/>
        <v>2009468.1830538395</v>
      </c>
    </row>
    <row r="29" spans="1:11" x14ac:dyDescent="0.3">
      <c r="A29" s="26">
        <f>SUM(A28,1)</f>
        <v>13</v>
      </c>
      <c r="B29" s="54" t="s">
        <v>45</v>
      </c>
      <c r="C29" s="55" t="s">
        <v>36</v>
      </c>
      <c r="D29" s="55" t="s">
        <v>26</v>
      </c>
      <c r="E29" s="55" t="s">
        <v>23</v>
      </c>
      <c r="F29" s="27" t="str">
        <f>IFERROR(IF($B$11="All",IF(AND($C29="Yes",D29=$B$10),"Yes","No"),IF($B$11&lt;&gt;"All",IF(AND($C29="Yes",$D29=$B$10,$E29=$B$11),"Yes","No"),"--")),"--")</f>
        <v>Yes</v>
      </c>
      <c r="G29" s="62">
        <v>2699612.2789799403</v>
      </c>
      <c r="H29" s="63">
        <v>103722.87419394123</v>
      </c>
      <c r="J29" s="43">
        <f>IFERROR(IF(ISNUMBER(K29),IF($B$13="Goal",COUNTIFS($G$17:$G$516,"&lt;"&amp;$G29,$F$17:$F$516,"Yes")+COUNTIFS(G$17:G29,G29),COUNTIFS($H$17:$H$516,"&lt;"&amp;$H29,$F$17:$F$516,"Yes")+COUNTIFS(H$17:H29,H29)),NA()),NA())</f>
        <v>376</v>
      </c>
      <c r="K29" s="29">
        <f t="shared" si="1"/>
        <v>2699612.2789799403</v>
      </c>
    </row>
    <row r="30" spans="1:11" x14ac:dyDescent="0.3">
      <c r="A30" s="26">
        <f>SUM(A29,1)</f>
        <v>14</v>
      </c>
      <c r="B30" s="54" t="s">
        <v>45</v>
      </c>
      <c r="C30" s="55" t="s">
        <v>36</v>
      </c>
      <c r="D30" s="55" t="s">
        <v>26</v>
      </c>
      <c r="E30" s="55" t="s">
        <v>23</v>
      </c>
      <c r="F30" s="27" t="str">
        <f>IFERROR(IF($B$11="All",IF(AND($C30="Yes",D30=$B$10),"Yes","No"),IF($B$11&lt;&gt;"All",IF(AND($C30="Yes",$D30=$B$10,$E30=$B$11),"Yes","No"),"--")),"--")</f>
        <v>Yes</v>
      </c>
      <c r="G30" s="62">
        <v>413076.92950002849</v>
      </c>
      <c r="H30" s="63">
        <v>116372.84527901669</v>
      </c>
      <c r="J30" s="28">
        <f>IFERROR(IF(ISNUMBER(K30),IF($B$13="Goal",COUNTIFS($G$17:$G$516,"&lt;"&amp;$G30,$F$17:$F$516,"Yes")+COUNTIFS(G$17:G30,G30),COUNTIFS($H$17:$H$516,"&lt;"&amp;$H30,$F$17:$F$516,"Yes")+COUNTIFS(H$17:H30,H30)),NA()),NA())</f>
        <v>52</v>
      </c>
      <c r="K30" s="29">
        <f t="shared" si="1"/>
        <v>413076.92950002849</v>
      </c>
    </row>
    <row r="31" spans="1:11" x14ac:dyDescent="0.3">
      <c r="A31" s="26">
        <f>SUM(A30,1)</f>
        <v>15</v>
      </c>
      <c r="B31" s="54" t="s">
        <v>45</v>
      </c>
      <c r="C31" s="55" t="s">
        <v>36</v>
      </c>
      <c r="D31" s="55" t="s">
        <v>26</v>
      </c>
      <c r="E31" s="55" t="s">
        <v>23</v>
      </c>
      <c r="F31" s="27" t="str">
        <f>IFERROR(IF($B$11="All",IF(AND($C31="Yes",D31=$B$10),"Yes","No"),IF($B$11&lt;&gt;"All",IF(AND($C31="Yes",$D31=$B$10,$E31=$B$11),"Yes","No"),"--")),"--")</f>
        <v>Yes</v>
      </c>
      <c r="G31" s="62">
        <v>2610631.1032020207</v>
      </c>
      <c r="H31" s="63">
        <v>123489.26253716506</v>
      </c>
      <c r="J31" s="28">
        <f>IFERROR(IF(ISNUMBER(K31),IF($B$13="Goal",COUNTIFS($G$17:$G$516,"&lt;"&amp;$G31,$F$17:$F$516,"Yes")+COUNTIFS(G$17:G31,G31),COUNTIFS($H$17:$H$516,"&lt;"&amp;$H31,$F$17:$F$516,"Yes")+COUNTIFS(H$17:H31,H31)),NA()),NA())</f>
        <v>361</v>
      </c>
      <c r="K31" s="29">
        <f t="shared" si="1"/>
        <v>2610631.1032020207</v>
      </c>
    </row>
    <row r="32" spans="1:11" x14ac:dyDescent="0.3">
      <c r="A32" s="26">
        <f>SUM(A31,1)</f>
        <v>16</v>
      </c>
      <c r="B32" s="54" t="s">
        <v>45</v>
      </c>
      <c r="C32" s="55" t="s">
        <v>36</v>
      </c>
      <c r="D32" s="55" t="s">
        <v>26</v>
      </c>
      <c r="E32" s="55" t="s">
        <v>23</v>
      </c>
      <c r="F32" s="27" t="str">
        <f>IFERROR(IF($B$11="All",IF(AND($C32="Yes",D32=$B$10),"Yes","No"),IF($B$11&lt;&gt;"All",IF(AND($C32="Yes",$D32=$B$10,$E32=$B$11),"Yes","No"),"--")),"--")</f>
        <v>Yes</v>
      </c>
      <c r="G32" s="62">
        <v>98997.147556903656</v>
      </c>
      <c r="H32" s="63">
        <v>125190.86291036037</v>
      </c>
      <c r="J32" s="43">
        <f>IFERROR(IF(ISNUMBER(K32),IF($B$13="Goal",COUNTIFS($G$17:$G$516,"&lt;"&amp;$G32,$F$17:$F$516,"Yes")+COUNTIFS(G$17:G32,G32),COUNTIFS($H$17:$H$516,"&lt;"&amp;$H32,$F$17:$F$516,"Yes")+COUNTIFS(H$17:H32,H32)),NA()),NA())</f>
        <v>15</v>
      </c>
      <c r="K32" s="29">
        <f t="shared" si="1"/>
        <v>98997.147556903656</v>
      </c>
    </row>
    <row r="33" spans="1:11" x14ac:dyDescent="0.3">
      <c r="A33" s="26">
        <f>SUM(A32,1)</f>
        <v>17</v>
      </c>
      <c r="B33" s="54" t="s">
        <v>45</v>
      </c>
      <c r="C33" s="55" t="s">
        <v>36</v>
      </c>
      <c r="D33" s="55" t="s">
        <v>26</v>
      </c>
      <c r="E33" s="55" t="s">
        <v>23</v>
      </c>
      <c r="F33" s="27" t="str">
        <f>IFERROR(IF($B$11="All",IF(AND($C33="Yes",D33=$B$10),"Yes","No"),IF($B$11&lt;&gt;"All",IF(AND($C33="Yes",$D33=$B$10,$E33=$B$11),"Yes","No"),"--")),"--")</f>
        <v>Yes</v>
      </c>
      <c r="G33" s="62">
        <v>786517.84477351501</v>
      </c>
      <c r="H33" s="63">
        <v>158187.60126391839</v>
      </c>
      <c r="J33" s="43">
        <f>IFERROR(IF(ISNUMBER(K33),IF($B$13="Goal",COUNTIFS($G$17:$G$516,"&lt;"&amp;$G33,$F$17:$F$516,"Yes")+COUNTIFS(G$17:G33,G33),COUNTIFS($H$17:$H$516,"&lt;"&amp;$H33,$F$17:$F$516,"Yes")+COUNTIFS(H$17:H33,H33)),NA()),NA())</f>
        <v>105</v>
      </c>
      <c r="K33" s="29">
        <f t="shared" si="1"/>
        <v>786517.84477351501</v>
      </c>
    </row>
    <row r="34" spans="1:11" x14ac:dyDescent="0.3">
      <c r="A34" s="26">
        <f>SUM(A33,1)</f>
        <v>18</v>
      </c>
      <c r="B34" s="54" t="s">
        <v>45</v>
      </c>
      <c r="C34" s="55" t="s">
        <v>36</v>
      </c>
      <c r="D34" s="55" t="s">
        <v>26</v>
      </c>
      <c r="E34" s="55" t="s">
        <v>23</v>
      </c>
      <c r="F34" s="27" t="str">
        <f>IFERROR(IF($B$11="All",IF(AND($C34="Yes",D34=$B$10),"Yes","No"),IF($B$11&lt;&gt;"All",IF(AND($C34="Yes",$D34=$B$10,$E34=$B$11),"Yes","No"),"--")),"--")</f>
        <v>Yes</v>
      </c>
      <c r="G34" s="62">
        <v>2305174.6209269497</v>
      </c>
      <c r="H34" s="63">
        <v>159669.74652328389</v>
      </c>
      <c r="J34" s="28">
        <f>IFERROR(IF(ISNUMBER(K34),IF($B$13="Goal",COUNTIFS($G$17:$G$516,"&lt;"&amp;$G34,$F$17:$F$516,"Yes")+COUNTIFS(G$17:G34,G34),COUNTIFS($H$17:$H$516,"&lt;"&amp;$H34,$F$17:$F$516,"Yes")+COUNTIFS(H$17:H34,H34)),NA()),NA())</f>
        <v>309</v>
      </c>
      <c r="K34" s="29">
        <f t="shared" si="1"/>
        <v>2305174.6209269497</v>
      </c>
    </row>
    <row r="35" spans="1:11" x14ac:dyDescent="0.3">
      <c r="A35" s="26">
        <f>SUM(A34,1)</f>
        <v>19</v>
      </c>
      <c r="B35" s="54" t="s">
        <v>45</v>
      </c>
      <c r="C35" s="55" t="s">
        <v>36</v>
      </c>
      <c r="D35" s="55" t="s">
        <v>26</v>
      </c>
      <c r="E35" s="55" t="s">
        <v>23</v>
      </c>
      <c r="F35" s="27" t="str">
        <f>IFERROR(IF($B$11="All",IF(AND($C35="Yes",D35=$B$10),"Yes","No"),IF($B$11&lt;&gt;"All",IF(AND($C35="Yes",$D35=$B$10,$E35=$B$11),"Yes","No"),"--")),"--")</f>
        <v>Yes</v>
      </c>
      <c r="G35" s="62">
        <v>648906.6718747291</v>
      </c>
      <c r="H35" s="63">
        <v>161319.60144879014</v>
      </c>
      <c r="J35" s="43">
        <f>IFERROR(IF(ISNUMBER(K35),IF($B$13="Goal",COUNTIFS($G$17:$G$516,"&lt;"&amp;$G35,$F$17:$F$516,"Yes")+COUNTIFS(G$17:G35,G35),COUNTIFS($H$17:$H$516,"&lt;"&amp;$H35,$F$17:$F$516,"Yes")+COUNTIFS(H$17:H35,H35)),NA()),NA())</f>
        <v>91</v>
      </c>
      <c r="K35" s="29">
        <f t="shared" si="1"/>
        <v>648906.6718747291</v>
      </c>
    </row>
    <row r="36" spans="1:11" x14ac:dyDescent="0.3">
      <c r="A36" s="26">
        <f>SUM(A35,1)</f>
        <v>20</v>
      </c>
      <c r="B36" s="54" t="s">
        <v>45</v>
      </c>
      <c r="C36" s="55" t="s">
        <v>36</v>
      </c>
      <c r="D36" s="55" t="s">
        <v>26</v>
      </c>
      <c r="E36" s="55" t="s">
        <v>23</v>
      </c>
      <c r="F36" s="27" t="str">
        <f>IFERROR(IF($B$11="All",IF(AND($C36="Yes",D36=$B$10),"Yes","No"),IF($B$11&lt;&gt;"All",IF(AND($C36="Yes",$D36=$B$10,$E36=$B$11),"Yes","No"),"--")),"--")</f>
        <v>Yes</v>
      </c>
      <c r="G36" s="62">
        <v>2367604.4580770731</v>
      </c>
      <c r="H36" s="63">
        <v>163240.86081998618</v>
      </c>
      <c r="J36" s="28">
        <f>IFERROR(IF(ISNUMBER(K36),IF($B$13="Goal",COUNTIFS($G$17:$G$516,"&lt;"&amp;$G36,$F$17:$F$516,"Yes")+COUNTIFS(G$17:G36,G36),COUNTIFS($H$17:$H$516,"&lt;"&amp;$H36,$F$17:$F$516,"Yes")+COUNTIFS(H$17:H36,H36)),NA()),NA())</f>
        <v>323</v>
      </c>
      <c r="K36" s="29">
        <f t="shared" si="1"/>
        <v>2367604.4580770731</v>
      </c>
    </row>
    <row r="37" spans="1:11" x14ac:dyDescent="0.3">
      <c r="A37" s="26">
        <f>SUM(A36,1)</f>
        <v>21</v>
      </c>
      <c r="B37" s="54" t="s">
        <v>45</v>
      </c>
      <c r="C37" s="55" t="s">
        <v>36</v>
      </c>
      <c r="D37" s="55" t="s">
        <v>26</v>
      </c>
      <c r="E37" s="55" t="s">
        <v>23</v>
      </c>
      <c r="F37" s="27" t="str">
        <f>IFERROR(IF($B$11="All",IF(AND($C37="Yes",D37=$B$10),"Yes","No"),IF($B$11&lt;&gt;"All",IF(AND($C37="Yes",$D37=$B$10,$E37=$B$11),"Yes","No"),"--")),"--")</f>
        <v>Yes</v>
      </c>
      <c r="G37" s="62">
        <v>3750150.9844622542</v>
      </c>
      <c r="H37" s="63">
        <v>185040.31262529315</v>
      </c>
      <c r="J37" s="43">
        <f>IFERROR(IF(ISNUMBER(K37),IF($B$13="Goal",COUNTIFS($G$17:$G$516,"&lt;"&amp;$G37,$F$17:$F$516,"Yes")+COUNTIFS(G$17:G37,G37),COUNTIFS($H$17:$H$516,"&lt;"&amp;$H37,$F$17:$F$516,"Yes")+COUNTIFS(H$17:H37,H37)),NA()),NA())</f>
        <v>460</v>
      </c>
      <c r="K37" s="29">
        <f t="shared" si="1"/>
        <v>3750150.9844622542</v>
      </c>
    </row>
    <row r="38" spans="1:11" x14ac:dyDescent="0.3">
      <c r="A38" s="26">
        <f>SUM(A37,1)</f>
        <v>22</v>
      </c>
      <c r="B38" s="54" t="s">
        <v>45</v>
      </c>
      <c r="C38" s="55" t="s">
        <v>36</v>
      </c>
      <c r="D38" s="55" t="s">
        <v>26</v>
      </c>
      <c r="E38" s="55" t="s">
        <v>23</v>
      </c>
      <c r="F38" s="27" t="str">
        <f>IFERROR(IF($B$11="All",IF(AND($C38="Yes",D38=$B$10),"Yes","No"),IF($B$11&lt;&gt;"All",IF(AND($C38="Yes",$D38=$B$10,$E38=$B$11),"Yes","No"),"--")),"--")</f>
        <v>Yes</v>
      </c>
      <c r="G38" s="62">
        <v>1944455.9141986829</v>
      </c>
      <c r="H38" s="63">
        <v>189469.57645260688</v>
      </c>
      <c r="J38" s="43">
        <f>IFERROR(IF(ISNUMBER(K38),IF($B$13="Goal",COUNTIFS($G$17:$G$516,"&lt;"&amp;$G38,$F$17:$F$516,"Yes")+COUNTIFS(G$17:G38,G38),COUNTIFS($H$17:$H$516,"&lt;"&amp;$H38,$F$17:$F$516,"Yes")+COUNTIFS(H$17:H38,H38)),NA()),NA())</f>
        <v>250</v>
      </c>
      <c r="K38" s="29">
        <f t="shared" si="1"/>
        <v>1944455.9141986829</v>
      </c>
    </row>
    <row r="39" spans="1:11" x14ac:dyDescent="0.3">
      <c r="A39" s="26">
        <f>SUM(A38,1)</f>
        <v>23</v>
      </c>
      <c r="B39" s="54" t="s">
        <v>45</v>
      </c>
      <c r="C39" s="55" t="s">
        <v>36</v>
      </c>
      <c r="D39" s="55" t="s">
        <v>26</v>
      </c>
      <c r="E39" s="55" t="s">
        <v>23</v>
      </c>
      <c r="F39" s="27" t="str">
        <f>IFERROR(IF($B$11="All",IF(AND($C39="Yes",D39=$B$10),"Yes","No"),IF($B$11&lt;&gt;"All",IF(AND($C39="Yes",$D39=$B$10,$E39=$B$11),"Yes","No"),"--")),"--")</f>
        <v>Yes</v>
      </c>
      <c r="G39" s="62">
        <v>660449.62947182043</v>
      </c>
      <c r="H39" s="63">
        <v>194415.1012483924</v>
      </c>
      <c r="J39" s="43">
        <f>IFERROR(IF(ISNUMBER(K39),IF($B$13="Goal",COUNTIFS($G$17:$G$516,"&lt;"&amp;$G39,$F$17:$F$516,"Yes")+COUNTIFS(G$17:G39,G39),COUNTIFS($H$17:$H$516,"&lt;"&amp;$H39,$F$17:$F$516,"Yes")+COUNTIFS(H$17:H39,H39)),NA()),NA())</f>
        <v>94</v>
      </c>
      <c r="K39" s="29">
        <f t="shared" si="1"/>
        <v>660449.62947182043</v>
      </c>
    </row>
    <row r="40" spans="1:11" x14ac:dyDescent="0.3">
      <c r="A40" s="26">
        <f>SUM(A39,1)</f>
        <v>24</v>
      </c>
      <c r="B40" s="54" t="s">
        <v>45</v>
      </c>
      <c r="C40" s="55" t="s">
        <v>36</v>
      </c>
      <c r="D40" s="55" t="s">
        <v>26</v>
      </c>
      <c r="E40" s="55" t="s">
        <v>23</v>
      </c>
      <c r="F40" s="27" t="str">
        <f>IFERROR(IF($B$11="All",IF(AND($C40="Yes",D40=$B$10),"Yes","No"),IF($B$11&lt;&gt;"All",IF(AND($C40="Yes",$D40=$B$10,$E40=$B$11),"Yes","No"),"--")),"--")</f>
        <v>Yes</v>
      </c>
      <c r="G40" s="62">
        <v>3120654.0129395542</v>
      </c>
      <c r="H40" s="63">
        <v>195866.167480231</v>
      </c>
      <c r="J40" s="28">
        <f>IFERROR(IF(ISNUMBER(K40),IF($B$13="Goal",COUNTIFS($G$17:$G$516,"&lt;"&amp;$G40,$F$17:$F$516,"Yes")+COUNTIFS(G$17:G40,G40),COUNTIFS($H$17:$H$516,"&lt;"&amp;$H40,$F$17:$F$516,"Yes")+COUNTIFS(H$17:H40,H40)),NA()),NA())</f>
        <v>421</v>
      </c>
      <c r="K40" s="29">
        <f t="shared" si="1"/>
        <v>3120654.0129395542</v>
      </c>
    </row>
    <row r="41" spans="1:11" x14ac:dyDescent="0.3">
      <c r="A41" s="26">
        <f>SUM(A40,1)</f>
        <v>25</v>
      </c>
      <c r="B41" s="54" t="s">
        <v>45</v>
      </c>
      <c r="C41" s="55" t="s">
        <v>36</v>
      </c>
      <c r="D41" s="55" t="s">
        <v>26</v>
      </c>
      <c r="E41" s="55" t="s">
        <v>23</v>
      </c>
      <c r="F41" s="27" t="str">
        <f>IFERROR(IF($B$11="All",IF(AND($C41="Yes",D41=$B$10),"Yes","No"),IF($B$11&lt;&gt;"All",IF(AND($C41="Yes",$D41=$B$10,$E41=$B$11),"Yes","No"),"--")),"--")</f>
        <v>Yes</v>
      </c>
      <c r="G41" s="62">
        <v>1401513.2248361739</v>
      </c>
      <c r="H41" s="63">
        <v>204255.15764639078</v>
      </c>
      <c r="J41" s="28">
        <f>IFERROR(IF(ISNUMBER(K41),IF($B$13="Goal",COUNTIFS($G$17:$G$516,"&lt;"&amp;$G41,$F$17:$F$516,"Yes")+COUNTIFS(G$17:G41,G41),COUNTIFS($H$17:$H$516,"&lt;"&amp;$H41,$F$17:$F$516,"Yes")+COUNTIFS(H$17:H41,H41)),NA()),NA())</f>
        <v>180</v>
      </c>
      <c r="K41" s="29">
        <f t="shared" si="1"/>
        <v>1401513.2248361739</v>
      </c>
    </row>
    <row r="42" spans="1:11" x14ac:dyDescent="0.3">
      <c r="A42" s="26">
        <f>SUM(A41,1)</f>
        <v>26</v>
      </c>
      <c r="B42" s="54" t="s">
        <v>45</v>
      </c>
      <c r="C42" s="55" t="s">
        <v>36</v>
      </c>
      <c r="D42" s="55" t="s">
        <v>26</v>
      </c>
      <c r="E42" s="55" t="s">
        <v>23</v>
      </c>
      <c r="F42" s="27" t="str">
        <f>IFERROR(IF($B$11="All",IF(AND($C42="Yes",D42=$B$10),"Yes","No"),IF($B$11&lt;&gt;"All",IF(AND($C42="Yes",$D42=$B$10,$E42=$B$11),"Yes","No"),"--")),"--")</f>
        <v>Yes</v>
      </c>
      <c r="G42" s="62">
        <v>292464.63442519988</v>
      </c>
      <c r="H42" s="63">
        <v>210316.88247668231</v>
      </c>
      <c r="J42" s="43">
        <f>IFERROR(IF(ISNUMBER(K42),IF($B$13="Goal",COUNTIFS($G$17:$G$516,"&lt;"&amp;$G42,$F$17:$F$516,"Yes")+COUNTIFS(G$17:G42,G42),COUNTIFS($H$17:$H$516,"&lt;"&amp;$H42,$F$17:$F$516,"Yes")+COUNTIFS(H$17:H42,H42)),NA()),NA())</f>
        <v>40</v>
      </c>
      <c r="K42" s="29">
        <f t="shared" si="1"/>
        <v>292464.63442519988</v>
      </c>
    </row>
    <row r="43" spans="1:11" x14ac:dyDescent="0.3">
      <c r="A43" s="26">
        <f>SUM(A42,1)</f>
        <v>27</v>
      </c>
      <c r="B43" s="54" t="s">
        <v>45</v>
      </c>
      <c r="C43" s="55" t="s">
        <v>36</v>
      </c>
      <c r="D43" s="55" t="s">
        <v>26</v>
      </c>
      <c r="E43" s="55" t="s">
        <v>23</v>
      </c>
      <c r="F43" s="27" t="str">
        <f>IFERROR(IF($B$11="All",IF(AND($C43="Yes",D43=$B$10),"Yes","No"),IF($B$11&lt;&gt;"All",IF(AND($C43="Yes",$D43=$B$10,$E43=$B$11),"Yes","No"),"--")),"--")</f>
        <v>Yes</v>
      </c>
      <c r="G43" s="62">
        <v>2378740.563838047</v>
      </c>
      <c r="H43" s="63">
        <v>214776.59561182401</v>
      </c>
      <c r="J43" s="28">
        <f>IFERROR(IF(ISNUMBER(K43),IF($B$13="Goal",COUNTIFS($G$17:$G$516,"&lt;"&amp;$G43,$F$17:$F$516,"Yes")+COUNTIFS(G$17:G43,G43),COUNTIFS($H$17:$H$516,"&lt;"&amp;$H43,$F$17:$F$516,"Yes")+COUNTIFS(H$17:H43,H43)),NA()),NA())</f>
        <v>325</v>
      </c>
      <c r="K43" s="29">
        <f t="shared" si="1"/>
        <v>2378740.563838047</v>
      </c>
    </row>
    <row r="44" spans="1:11" x14ac:dyDescent="0.3">
      <c r="A44" s="26">
        <f>SUM(A43,1)</f>
        <v>28</v>
      </c>
      <c r="B44" s="54" t="s">
        <v>45</v>
      </c>
      <c r="C44" s="55" t="s">
        <v>36</v>
      </c>
      <c r="D44" s="55" t="s">
        <v>26</v>
      </c>
      <c r="E44" s="55" t="s">
        <v>23</v>
      </c>
      <c r="F44" s="27" t="str">
        <f>IFERROR(IF($B$11="All",IF(AND($C44="Yes",D44=$B$10),"Yes","No"),IF($B$11&lt;&gt;"All",IF(AND($C44="Yes",$D44=$B$10,$E44=$B$11),"Yes","No"),"--")),"--")</f>
        <v>Yes</v>
      </c>
      <c r="G44" s="62">
        <v>1022143.3906096525</v>
      </c>
      <c r="H44" s="63">
        <v>232388.75847564152</v>
      </c>
      <c r="J44" s="43">
        <f>IFERROR(IF(ISNUMBER(K44),IF($B$13="Goal",COUNTIFS($G$17:$G$516,"&lt;"&amp;$G44,$F$17:$F$516,"Yes")+COUNTIFS(G$17:G44,G44),COUNTIFS($H$17:$H$516,"&lt;"&amp;$H44,$F$17:$F$516,"Yes")+COUNTIFS(H$17:H44,H44)),NA()),NA())</f>
        <v>135</v>
      </c>
      <c r="K44" s="29">
        <f t="shared" si="1"/>
        <v>1022143.3906096525</v>
      </c>
    </row>
    <row r="45" spans="1:11" x14ac:dyDescent="0.3">
      <c r="A45" s="26">
        <f>SUM(A44,1)</f>
        <v>29</v>
      </c>
      <c r="B45" s="54" t="s">
        <v>45</v>
      </c>
      <c r="C45" s="55" t="s">
        <v>36</v>
      </c>
      <c r="D45" s="55" t="s">
        <v>26</v>
      </c>
      <c r="E45" s="55" t="s">
        <v>23</v>
      </c>
      <c r="F45" s="27" t="str">
        <f>IFERROR(IF($B$11="All",IF(AND($C45="Yes",D45=$B$10),"Yes","No"),IF($B$11&lt;&gt;"All",IF(AND($C45="Yes",$D45=$B$10,$E45=$B$11),"Yes","No"),"--")),"--")</f>
        <v>Yes</v>
      </c>
      <c r="G45" s="62">
        <v>1038910.8649035161</v>
      </c>
      <c r="H45" s="63">
        <v>234648.82948510599</v>
      </c>
      <c r="J45" s="43">
        <f>IFERROR(IF(ISNUMBER(K45),IF($B$13="Goal",COUNTIFS($G$17:$G$516,"&lt;"&amp;$G45,$F$17:$F$516,"Yes")+COUNTIFS(G$17:G45,G45),COUNTIFS($H$17:$H$516,"&lt;"&amp;$H45,$F$17:$F$516,"Yes")+COUNTIFS(H$17:H45,H45)),NA()),NA())</f>
        <v>139</v>
      </c>
      <c r="K45" s="29">
        <f t="shared" si="1"/>
        <v>1038910.8649035161</v>
      </c>
    </row>
    <row r="46" spans="1:11" x14ac:dyDescent="0.3">
      <c r="A46" s="26">
        <f>SUM(A45,1)</f>
        <v>30</v>
      </c>
      <c r="B46" s="54" t="s">
        <v>45</v>
      </c>
      <c r="C46" s="55" t="s">
        <v>36</v>
      </c>
      <c r="D46" s="55" t="s">
        <v>26</v>
      </c>
      <c r="E46" s="55" t="s">
        <v>23</v>
      </c>
      <c r="F46" s="27" t="str">
        <f>IFERROR(IF($B$11="All",IF(AND($C46="Yes",D46=$B$10),"Yes","No"),IF($B$11&lt;&gt;"All",IF(AND($C46="Yes",$D46=$B$10,$E46=$B$11),"Yes","No"),"--")),"--")</f>
        <v>Yes</v>
      </c>
      <c r="G46" s="62">
        <v>67415.848250164941</v>
      </c>
      <c r="H46" s="63">
        <v>238383.16354659811</v>
      </c>
      <c r="J46" s="43">
        <f>IFERROR(IF(ISNUMBER(K46),IF($B$13="Goal",COUNTIFS($G$17:$G$516,"&lt;"&amp;$G46,$F$17:$F$516,"Yes")+COUNTIFS(G$17:G46,G46),COUNTIFS($H$17:$H$516,"&lt;"&amp;$H46,$F$17:$F$516,"Yes")+COUNTIFS(H$17:H46,H46)),NA()),NA())</f>
        <v>10</v>
      </c>
      <c r="K46" s="29">
        <f t="shared" si="1"/>
        <v>67415.848250164941</v>
      </c>
    </row>
    <row r="47" spans="1:11" x14ac:dyDescent="0.3">
      <c r="A47" s="26">
        <f>SUM(A46,1)</f>
        <v>31</v>
      </c>
      <c r="B47" s="54" t="s">
        <v>45</v>
      </c>
      <c r="C47" s="55" t="s">
        <v>36</v>
      </c>
      <c r="D47" s="55" t="s">
        <v>26</v>
      </c>
      <c r="E47" s="55" t="s">
        <v>23</v>
      </c>
      <c r="F47" s="27" t="str">
        <f>IFERROR(IF($B$11="All",IF(AND($C47="Yes",D47=$B$10),"Yes","No"),IF($B$11&lt;&gt;"All",IF(AND($C47="Yes",$D47=$B$10,$E47=$B$11),"Yes","No"),"--")),"--")</f>
        <v>Yes</v>
      </c>
      <c r="G47" s="62">
        <v>4077099.8271427485</v>
      </c>
      <c r="H47" s="63">
        <v>249501.49601218753</v>
      </c>
      <c r="J47" s="28">
        <f>IFERROR(IF(ISNUMBER(K47),IF($B$13="Goal",COUNTIFS($G$17:$G$516,"&lt;"&amp;$G47,$F$17:$F$516,"Yes")+COUNTIFS(G$17:G47,G47),COUNTIFS($H$17:$H$516,"&lt;"&amp;$H47,$F$17:$F$516,"Yes")+COUNTIFS(H$17:H47,H47)),NA()),NA())</f>
        <v>477</v>
      </c>
      <c r="K47" s="29">
        <f t="shared" si="1"/>
        <v>4077099.8271427485</v>
      </c>
    </row>
    <row r="48" spans="1:11" x14ac:dyDescent="0.3">
      <c r="A48" s="26">
        <f>SUM(A47,1)</f>
        <v>32</v>
      </c>
      <c r="B48" s="54" t="s">
        <v>45</v>
      </c>
      <c r="C48" s="55" t="s">
        <v>36</v>
      </c>
      <c r="D48" s="55" t="s">
        <v>26</v>
      </c>
      <c r="E48" s="55" t="s">
        <v>23</v>
      </c>
      <c r="F48" s="27" t="str">
        <f>IFERROR(IF($B$11="All",IF(AND($C48="Yes",D48=$B$10),"Yes","No"),IF($B$11&lt;&gt;"All",IF(AND($C48="Yes",$D48=$B$10,$E48=$B$11),"Yes","No"),"--")),"--")</f>
        <v>Yes</v>
      </c>
      <c r="G48" s="62">
        <v>2255469.8058813117</v>
      </c>
      <c r="H48" s="63">
        <v>257817.08186514914</v>
      </c>
      <c r="J48" s="28">
        <f>IFERROR(IF(ISNUMBER(K48),IF($B$13="Goal",COUNTIFS($G$17:$G$516,"&lt;"&amp;$G48,$F$17:$F$516,"Yes")+COUNTIFS(G$17:G48,G48),COUNTIFS($H$17:$H$516,"&lt;"&amp;$H48,$F$17:$F$516,"Yes")+COUNTIFS(H$17:H48,H48)),NA()),NA())</f>
        <v>302</v>
      </c>
      <c r="K48" s="29">
        <f t="shared" si="1"/>
        <v>2255469.8058813117</v>
      </c>
    </row>
    <row r="49" spans="1:11" x14ac:dyDescent="0.3">
      <c r="A49" s="26">
        <f>SUM(A48,1)</f>
        <v>33</v>
      </c>
      <c r="B49" s="54" t="s">
        <v>45</v>
      </c>
      <c r="C49" s="55" t="s">
        <v>36</v>
      </c>
      <c r="D49" s="55" t="s">
        <v>26</v>
      </c>
      <c r="E49" s="55" t="s">
        <v>23</v>
      </c>
      <c r="F49" s="27" t="str">
        <f>IFERROR(IF($B$11="All",IF(AND($C49="Yes",D49=$B$10),"Yes","No"),IF($B$11&lt;&gt;"All",IF(AND($C49="Yes",$D49=$B$10,$E49=$B$11),"Yes","No"),"--")),"--")</f>
        <v>Yes</v>
      </c>
      <c r="G49" s="62">
        <v>807079.69759833871</v>
      </c>
      <c r="H49" s="63">
        <v>267078.31735811813</v>
      </c>
      <c r="J49" s="28">
        <f>IFERROR(IF(ISNUMBER(K49),IF($B$13="Goal",COUNTIFS($G$17:$G$516,"&lt;"&amp;$G49,$F$17:$F$516,"Yes")+COUNTIFS(G$17:G49,G49),COUNTIFS($H$17:$H$516,"&lt;"&amp;$H49,$F$17:$F$516,"Yes")+COUNTIFS(H$17:H49,H49)),NA()),NA())</f>
        <v>107</v>
      </c>
      <c r="K49" s="29">
        <f t="shared" si="1"/>
        <v>807079.69759833871</v>
      </c>
    </row>
    <row r="50" spans="1:11" x14ac:dyDescent="0.3">
      <c r="A50" s="26">
        <f>SUM(A49,1)</f>
        <v>34</v>
      </c>
      <c r="B50" s="54" t="s">
        <v>45</v>
      </c>
      <c r="C50" s="55" t="s">
        <v>36</v>
      </c>
      <c r="D50" s="55" t="s">
        <v>26</v>
      </c>
      <c r="E50" s="55" t="s">
        <v>23</v>
      </c>
      <c r="F50" s="27" t="str">
        <f>IFERROR(IF($B$11="All",IF(AND($C50="Yes",D50=$B$10),"Yes","No"),IF($B$11&lt;&gt;"All",IF(AND($C50="Yes",$D50=$B$10,$E50=$B$11),"Yes","No"),"--")),"--")</f>
        <v>Yes</v>
      </c>
      <c r="G50" s="62">
        <v>2715781.0476084431</v>
      </c>
      <c r="H50" s="63">
        <v>270685.51501499442</v>
      </c>
      <c r="J50" s="28">
        <f>IFERROR(IF(ISNUMBER(K50),IF($B$13="Goal",COUNTIFS($G$17:$G$516,"&lt;"&amp;$G50,$F$17:$F$516,"Yes")+COUNTIFS(G$17:G50,G50),COUNTIFS($H$17:$H$516,"&lt;"&amp;$H50,$F$17:$F$516,"Yes")+COUNTIFS(H$17:H50,H50)),NA()),NA())</f>
        <v>380</v>
      </c>
      <c r="K50" s="29">
        <f t="shared" si="1"/>
        <v>2715781.0476084431</v>
      </c>
    </row>
    <row r="51" spans="1:11" x14ac:dyDescent="0.3">
      <c r="A51" s="26">
        <f>SUM(A50,1)</f>
        <v>35</v>
      </c>
      <c r="B51" s="54" t="s">
        <v>45</v>
      </c>
      <c r="C51" s="55" t="s">
        <v>36</v>
      </c>
      <c r="D51" s="55" t="s">
        <v>26</v>
      </c>
      <c r="E51" s="55" t="s">
        <v>23</v>
      </c>
      <c r="F51" s="27" t="str">
        <f>IFERROR(IF($B$11="All",IF(AND($C51="Yes",D51=$B$10),"Yes","No"),IF($B$11&lt;&gt;"All",IF(AND($C51="Yes",$D51=$B$10,$E51=$B$11),"Yes","No"),"--")),"--")</f>
        <v>Yes</v>
      </c>
      <c r="G51" s="62">
        <v>2181255.4025356709</v>
      </c>
      <c r="H51" s="63">
        <v>274727.32596229191</v>
      </c>
      <c r="J51" s="43">
        <f>IFERROR(IF(ISNUMBER(K51),IF($B$13="Goal",COUNTIFS($G$17:$G$516,"&lt;"&amp;$G51,$F$17:$F$516,"Yes")+COUNTIFS(G$17:G51,G51),COUNTIFS($H$17:$H$516,"&lt;"&amp;$H51,$F$17:$F$516,"Yes")+COUNTIFS(H$17:H51,H51)),NA()),NA())</f>
        <v>285</v>
      </c>
      <c r="K51" s="29">
        <f t="shared" si="1"/>
        <v>2181255.4025356709</v>
      </c>
    </row>
    <row r="52" spans="1:11" x14ac:dyDescent="0.3">
      <c r="A52" s="26">
        <f>SUM(A51,1)</f>
        <v>36</v>
      </c>
      <c r="B52" s="54" t="s">
        <v>45</v>
      </c>
      <c r="C52" s="55" t="s">
        <v>36</v>
      </c>
      <c r="D52" s="55" t="s">
        <v>26</v>
      </c>
      <c r="E52" s="55" t="s">
        <v>23</v>
      </c>
      <c r="F52" s="27" t="str">
        <f>IFERROR(IF($B$11="All",IF(AND($C52="Yes",D52=$B$10),"Yes","No"),IF($B$11&lt;&gt;"All",IF(AND($C52="Yes",$D52=$B$10,$E52=$B$11),"Yes","No"),"--")),"--")</f>
        <v>Yes</v>
      </c>
      <c r="G52" s="62">
        <v>4426336.6090715816</v>
      </c>
      <c r="H52" s="63">
        <v>284827.09887731663</v>
      </c>
      <c r="J52" s="43">
        <f>IFERROR(IF(ISNUMBER(K52),IF($B$13="Goal",COUNTIFS($G$17:$G$516,"&lt;"&amp;$G52,$F$17:$F$516,"Yes")+COUNTIFS(G$17:G52,G52),COUNTIFS($H$17:$H$516,"&lt;"&amp;$H52,$F$17:$F$516,"Yes")+COUNTIFS(H$17:H52,H52)),NA()),NA())</f>
        <v>489</v>
      </c>
      <c r="K52" s="29">
        <f t="shared" si="1"/>
        <v>4426336.6090715816</v>
      </c>
    </row>
    <row r="53" spans="1:11" x14ac:dyDescent="0.3">
      <c r="A53" s="26">
        <f>SUM(A52,1)</f>
        <v>37</v>
      </c>
      <c r="B53" s="54" t="s">
        <v>45</v>
      </c>
      <c r="C53" s="55" t="s">
        <v>36</v>
      </c>
      <c r="D53" s="55" t="s">
        <v>26</v>
      </c>
      <c r="E53" s="55" t="s">
        <v>23</v>
      </c>
      <c r="F53" s="27" t="str">
        <f>IFERROR(IF($B$11="All",IF(AND($C53="Yes",D53=$B$10),"Yes","No"),IF($B$11&lt;&gt;"All",IF(AND($C53="Yes",$D53=$B$10,$E53=$B$11),"Yes","No"),"--")),"--")</f>
        <v>Yes</v>
      </c>
      <c r="G53" s="62">
        <v>1038556.2442517531</v>
      </c>
      <c r="H53" s="63">
        <v>290093.19793934945</v>
      </c>
      <c r="J53" s="28">
        <f>IFERROR(IF(ISNUMBER(K53),IF($B$13="Goal",COUNTIFS($G$17:$G$516,"&lt;"&amp;$G53,$F$17:$F$516,"Yes")+COUNTIFS(G$17:G53,G53),COUNTIFS($H$17:$H$516,"&lt;"&amp;$H53,$F$17:$F$516,"Yes")+COUNTIFS(H$17:H53,H53)),NA()),NA())</f>
        <v>138</v>
      </c>
      <c r="K53" s="29">
        <f t="shared" si="1"/>
        <v>1038556.2442517531</v>
      </c>
    </row>
    <row r="54" spans="1:11" x14ac:dyDescent="0.3">
      <c r="A54" s="26">
        <f>SUM(A53,1)</f>
        <v>38</v>
      </c>
      <c r="B54" s="54" t="s">
        <v>45</v>
      </c>
      <c r="C54" s="55" t="s">
        <v>36</v>
      </c>
      <c r="D54" s="55" t="s">
        <v>26</v>
      </c>
      <c r="E54" s="55" t="s">
        <v>23</v>
      </c>
      <c r="F54" s="27" t="str">
        <f>IFERROR(IF($B$11="All",IF(AND($C54="Yes",D54=$B$10),"Yes","No"),IF($B$11&lt;&gt;"All",IF(AND($C54="Yes",$D54=$B$10,$E54=$B$11),"Yes","No"),"--")),"--")</f>
        <v>Yes</v>
      </c>
      <c r="G54" s="62">
        <v>2201501.8907974008</v>
      </c>
      <c r="H54" s="63">
        <v>303807.13468377234</v>
      </c>
      <c r="J54" s="43">
        <f>IFERROR(IF(ISNUMBER(K54),IF($B$13="Goal",COUNTIFS($G$17:$G$516,"&lt;"&amp;$G54,$F$17:$F$516,"Yes")+COUNTIFS(G$17:G54,G54),COUNTIFS($H$17:$H$516,"&lt;"&amp;$H54,$F$17:$F$516,"Yes")+COUNTIFS(H$17:H54,H54)),NA()),NA())</f>
        <v>287</v>
      </c>
      <c r="K54" s="29">
        <f t="shared" si="1"/>
        <v>2201501.8907974008</v>
      </c>
    </row>
    <row r="55" spans="1:11" x14ac:dyDescent="0.3">
      <c r="A55" s="26">
        <f>SUM(A54,1)</f>
        <v>39</v>
      </c>
      <c r="B55" s="54" t="s">
        <v>45</v>
      </c>
      <c r="C55" s="55" t="s">
        <v>36</v>
      </c>
      <c r="D55" s="55" t="s">
        <v>26</v>
      </c>
      <c r="E55" s="55" t="s">
        <v>23</v>
      </c>
      <c r="F55" s="27" t="str">
        <f>IFERROR(IF($B$11="All",IF(AND($C55="Yes",D55=$B$10),"Yes","No"),IF($B$11&lt;&gt;"All",IF(AND($C55="Yes",$D55=$B$10,$E55=$B$11),"Yes","No"),"--")),"--")</f>
        <v>Yes</v>
      </c>
      <c r="G55" s="62">
        <v>1283971.4771133603</v>
      </c>
      <c r="H55" s="63">
        <v>313942.1548907191</v>
      </c>
      <c r="J55" s="43">
        <f>IFERROR(IF(ISNUMBER(K55),IF($B$13="Goal",COUNTIFS($G$17:$G$516,"&lt;"&amp;$G55,$F$17:$F$516,"Yes")+COUNTIFS(G$17:G55,G55),COUNTIFS($H$17:$H$516,"&lt;"&amp;$H55,$F$17:$F$516,"Yes")+COUNTIFS(H$17:H55,H55)),NA()),NA())</f>
        <v>172</v>
      </c>
      <c r="K55" s="29">
        <f t="shared" si="1"/>
        <v>1283971.4771133603</v>
      </c>
    </row>
    <row r="56" spans="1:11" x14ac:dyDescent="0.3">
      <c r="A56" s="26">
        <f>SUM(A55,1)</f>
        <v>40</v>
      </c>
      <c r="B56" s="54" t="s">
        <v>45</v>
      </c>
      <c r="C56" s="55" t="s">
        <v>36</v>
      </c>
      <c r="D56" s="55" t="s">
        <v>26</v>
      </c>
      <c r="E56" s="55" t="s">
        <v>23</v>
      </c>
      <c r="F56" s="27" t="str">
        <f>IFERROR(IF($B$11="All",IF(AND($C56="Yes",D56=$B$10),"Yes","No"),IF($B$11&lt;&gt;"All",IF(AND($C56="Yes",$D56=$B$10,$E56=$B$11),"Yes","No"),"--")),"--")</f>
        <v>Yes</v>
      </c>
      <c r="G56" s="62">
        <v>3705497.778797749</v>
      </c>
      <c r="H56" s="63">
        <v>315710.32006507897</v>
      </c>
      <c r="J56" s="43">
        <f>IFERROR(IF(ISNUMBER(K56),IF($B$13="Goal",COUNTIFS($G$17:$G$516,"&lt;"&amp;$G56,$F$17:$F$516,"Yes")+COUNTIFS(G$17:G56,G56),COUNTIFS($H$17:$H$516,"&lt;"&amp;$H56,$F$17:$F$516,"Yes")+COUNTIFS(H$17:H56,H56)),NA()),NA())</f>
        <v>459</v>
      </c>
      <c r="K56" s="29">
        <f t="shared" si="1"/>
        <v>3705497.778797749</v>
      </c>
    </row>
    <row r="57" spans="1:11" x14ac:dyDescent="0.3">
      <c r="A57" s="26">
        <f>SUM(A56,1)</f>
        <v>41</v>
      </c>
      <c r="B57" s="54" t="s">
        <v>45</v>
      </c>
      <c r="C57" s="55" t="s">
        <v>36</v>
      </c>
      <c r="D57" s="55" t="s">
        <v>26</v>
      </c>
      <c r="E57" s="55" t="s">
        <v>23</v>
      </c>
      <c r="F57" s="27" t="str">
        <f>IFERROR(IF($B$11="All",IF(AND($C57="Yes",D57=$B$10),"Yes","No"),IF($B$11&lt;&gt;"All",IF(AND($C57="Yes",$D57=$B$10,$E57=$B$11),"Yes","No"),"--")),"--")</f>
        <v>Yes</v>
      </c>
      <c r="G57" s="62">
        <v>877145.97628363851</v>
      </c>
      <c r="H57" s="63">
        <v>317932.05775823694</v>
      </c>
      <c r="J57" s="43">
        <f>IFERROR(IF(ISNUMBER(K57),IF($B$13="Goal",COUNTIFS($G$17:$G$516,"&lt;"&amp;$G57,$F$17:$F$516,"Yes")+COUNTIFS(G$17:G57,G57),COUNTIFS($H$17:$H$516,"&lt;"&amp;$H57,$F$17:$F$516,"Yes")+COUNTIFS(H$17:H57,H57)),NA()),NA())</f>
        <v>116</v>
      </c>
      <c r="K57" s="29">
        <f t="shared" si="1"/>
        <v>877145.97628363851</v>
      </c>
    </row>
    <row r="58" spans="1:11" x14ac:dyDescent="0.3">
      <c r="A58" s="26">
        <f>SUM(A57,1)</f>
        <v>42</v>
      </c>
      <c r="B58" s="54" t="s">
        <v>45</v>
      </c>
      <c r="C58" s="55" t="s">
        <v>36</v>
      </c>
      <c r="D58" s="55" t="s">
        <v>26</v>
      </c>
      <c r="E58" s="55" t="s">
        <v>23</v>
      </c>
      <c r="F58" s="27" t="str">
        <f>IFERROR(IF($B$11="All",IF(AND($C58="Yes",D58=$B$10),"Yes","No"),IF($B$11&lt;&gt;"All",IF(AND($C58="Yes",$D58=$B$10,$E58=$B$11),"Yes","No"),"--")),"--")</f>
        <v>Yes</v>
      </c>
      <c r="G58" s="62">
        <v>3656870.4897853001</v>
      </c>
      <c r="H58" s="63">
        <v>320078.20349619363</v>
      </c>
      <c r="J58" s="43">
        <f>IFERROR(IF(ISNUMBER(K58),IF($B$13="Goal",COUNTIFS($G$17:$G$516,"&lt;"&amp;$G58,$F$17:$F$516,"Yes")+COUNTIFS(G$17:G58,G58),COUNTIFS($H$17:$H$516,"&lt;"&amp;$H58,$F$17:$F$516,"Yes")+COUNTIFS(H$17:H58,H58)),NA()),NA())</f>
        <v>456</v>
      </c>
      <c r="K58" s="29">
        <f t="shared" si="1"/>
        <v>3656870.4897853001</v>
      </c>
    </row>
    <row r="59" spans="1:11" x14ac:dyDescent="0.3">
      <c r="A59" s="26">
        <f>SUM(A58,1)</f>
        <v>43</v>
      </c>
      <c r="B59" s="54" t="s">
        <v>45</v>
      </c>
      <c r="C59" s="55" t="s">
        <v>36</v>
      </c>
      <c r="D59" s="55" t="s">
        <v>26</v>
      </c>
      <c r="E59" s="55" t="s">
        <v>23</v>
      </c>
      <c r="F59" s="27" t="str">
        <f>IFERROR(IF($B$11="All",IF(AND($C59="Yes",D59=$B$10),"Yes","No"),IF($B$11&lt;&gt;"All",IF(AND($C59="Yes",$D59=$B$10,$E59=$B$11),"Yes","No"),"--")),"--")</f>
        <v>Yes</v>
      </c>
      <c r="G59" s="62">
        <v>648272.70886132354</v>
      </c>
      <c r="H59" s="63">
        <v>320621.34659614123</v>
      </c>
      <c r="J59" s="43">
        <f>IFERROR(IF(ISNUMBER(K59),IF($B$13="Goal",COUNTIFS($G$17:$G$516,"&lt;"&amp;$G59,$F$17:$F$516,"Yes")+COUNTIFS(G$17:G59,G59),COUNTIFS($H$17:$H$516,"&lt;"&amp;$H59,$F$17:$F$516,"Yes")+COUNTIFS(H$17:H59,H59)),NA()),NA())</f>
        <v>89</v>
      </c>
      <c r="K59" s="29">
        <f t="shared" si="1"/>
        <v>648272.70886132354</v>
      </c>
    </row>
    <row r="60" spans="1:11" x14ac:dyDescent="0.3">
      <c r="A60" s="26">
        <f>SUM(A59,1)</f>
        <v>44</v>
      </c>
      <c r="B60" s="54" t="s">
        <v>45</v>
      </c>
      <c r="C60" s="55" t="s">
        <v>36</v>
      </c>
      <c r="D60" s="55" t="s">
        <v>26</v>
      </c>
      <c r="E60" s="55" t="s">
        <v>23</v>
      </c>
      <c r="F60" s="27" t="str">
        <f>IFERROR(IF($B$11="All",IF(AND($C60="Yes",D60=$B$10),"Yes","No"),IF($B$11&lt;&gt;"All",IF(AND($C60="Yes",$D60=$B$10,$E60=$B$11),"Yes","No"),"--")),"--")</f>
        <v>Yes</v>
      </c>
      <c r="G60" s="62">
        <v>1251348.6305837205</v>
      </c>
      <c r="H60" s="63">
        <v>328996.17739070742</v>
      </c>
      <c r="J60" s="28">
        <f>IFERROR(IF(ISNUMBER(K60),IF($B$13="Goal",COUNTIFS($G$17:$G$516,"&lt;"&amp;$G60,$F$17:$F$516,"Yes")+COUNTIFS(G$17:G60,G60),COUNTIFS($H$17:$H$516,"&lt;"&amp;$H60,$F$17:$F$516,"Yes")+COUNTIFS(H$17:H60,H60)),NA()),NA())</f>
        <v>168</v>
      </c>
      <c r="K60" s="29">
        <f t="shared" si="1"/>
        <v>1251348.6305837205</v>
      </c>
    </row>
    <row r="61" spans="1:11" x14ac:dyDescent="0.3">
      <c r="A61" s="26">
        <f>SUM(A60,1)</f>
        <v>45</v>
      </c>
      <c r="B61" s="54" t="s">
        <v>45</v>
      </c>
      <c r="C61" s="55" t="s">
        <v>36</v>
      </c>
      <c r="D61" s="55" t="s">
        <v>26</v>
      </c>
      <c r="E61" s="55" t="s">
        <v>23</v>
      </c>
      <c r="F61" s="27" t="str">
        <f>IFERROR(IF($B$11="All",IF(AND($C61="Yes",D61=$B$10),"Yes","No"),IF($B$11&lt;&gt;"All",IF(AND($C61="Yes",$D61=$B$10,$E61=$B$11),"Yes","No"),"--")),"--")</f>
        <v>Yes</v>
      </c>
      <c r="G61" s="62">
        <v>2846983.6415975015</v>
      </c>
      <c r="H61" s="63">
        <v>348411.33346542553</v>
      </c>
      <c r="J61" s="28">
        <f>IFERROR(IF(ISNUMBER(K61),IF($B$13="Goal",COUNTIFS($G$17:$G$516,"&lt;"&amp;$G61,$F$17:$F$516,"Yes")+COUNTIFS(G$17:G61,G61),COUNTIFS($H$17:$H$516,"&lt;"&amp;$H61,$F$17:$F$516,"Yes")+COUNTIFS(H$17:H61,H61)),NA()),NA())</f>
        <v>396</v>
      </c>
      <c r="K61" s="29">
        <f t="shared" si="1"/>
        <v>2846983.6415975015</v>
      </c>
    </row>
    <row r="62" spans="1:11" x14ac:dyDescent="0.3">
      <c r="A62" s="26">
        <f>SUM(A61,1)</f>
        <v>46</v>
      </c>
      <c r="B62" s="54" t="s">
        <v>45</v>
      </c>
      <c r="C62" s="55" t="s">
        <v>36</v>
      </c>
      <c r="D62" s="55" t="s">
        <v>26</v>
      </c>
      <c r="E62" s="55" t="s">
        <v>23</v>
      </c>
      <c r="F62" s="27" t="str">
        <f>IFERROR(IF($B$11="All",IF(AND($C62="Yes",D62=$B$10),"Yes","No"),IF($B$11&lt;&gt;"All",IF(AND($C62="Yes",$D62=$B$10,$E62=$B$11),"Yes","No"),"--")),"--")</f>
        <v>Yes</v>
      </c>
      <c r="G62" s="62">
        <v>172048.98035422113</v>
      </c>
      <c r="H62" s="63">
        <v>351412.66725996055</v>
      </c>
      <c r="J62" s="28">
        <f>IFERROR(IF(ISNUMBER(K62),IF($B$13="Goal",COUNTIFS($G$17:$G$516,"&lt;"&amp;$G62,$F$17:$F$516,"Yes")+COUNTIFS(G$17:G62,G62),COUNTIFS($H$17:$H$516,"&lt;"&amp;$H62,$F$17:$F$516,"Yes")+COUNTIFS(H$17:H62,H62)),NA()),NA())</f>
        <v>23</v>
      </c>
      <c r="K62" s="29">
        <f t="shared" si="1"/>
        <v>172048.98035422113</v>
      </c>
    </row>
    <row r="63" spans="1:11" x14ac:dyDescent="0.3">
      <c r="A63" s="26">
        <f>SUM(A62,1)</f>
        <v>47</v>
      </c>
      <c r="B63" s="54" t="s">
        <v>45</v>
      </c>
      <c r="C63" s="55" t="s">
        <v>36</v>
      </c>
      <c r="D63" s="55" t="s">
        <v>26</v>
      </c>
      <c r="E63" s="55" t="s">
        <v>23</v>
      </c>
      <c r="F63" s="27" t="str">
        <f>IFERROR(IF($B$11="All",IF(AND($C63="Yes",D63=$B$10),"Yes","No"),IF($B$11&lt;&gt;"All",IF(AND($C63="Yes",$D63=$B$10,$E63=$B$11),"Yes","No"),"--")),"--")</f>
        <v>Yes</v>
      </c>
      <c r="G63" s="62">
        <v>2802837.563578696</v>
      </c>
      <c r="H63" s="63">
        <v>357179.04868113756</v>
      </c>
      <c r="J63" s="28">
        <f>IFERROR(IF(ISNUMBER(K63),IF($B$13="Goal",COUNTIFS($G$17:$G$516,"&lt;"&amp;$G63,$F$17:$F$516,"Yes")+COUNTIFS(G$17:G63,G63),COUNTIFS($H$17:$H$516,"&lt;"&amp;$H63,$F$17:$F$516,"Yes")+COUNTIFS(H$17:H63,H63)),NA()),NA())</f>
        <v>389</v>
      </c>
      <c r="K63" s="29">
        <f t="shared" si="1"/>
        <v>2802837.563578696</v>
      </c>
    </row>
    <row r="64" spans="1:11" x14ac:dyDescent="0.3">
      <c r="A64" s="26">
        <f>SUM(A63,1)</f>
        <v>48</v>
      </c>
      <c r="B64" s="54" t="s">
        <v>45</v>
      </c>
      <c r="C64" s="55" t="s">
        <v>36</v>
      </c>
      <c r="D64" s="55" t="s">
        <v>26</v>
      </c>
      <c r="E64" s="55" t="s">
        <v>23</v>
      </c>
      <c r="F64" s="27" t="str">
        <f>IFERROR(IF($B$11="All",IF(AND($C64="Yes",D64=$B$10),"Yes","No"),IF($B$11&lt;&gt;"All",IF(AND($C64="Yes",$D64=$B$10,$E64=$B$11),"Yes","No"),"--")),"--")</f>
        <v>Yes</v>
      </c>
      <c r="G64" s="62">
        <v>1833230.9339851444</v>
      </c>
      <c r="H64" s="63">
        <v>359923.53299955389</v>
      </c>
      <c r="J64" s="43">
        <f>IFERROR(IF(ISNUMBER(K64),IF($B$13="Goal",COUNTIFS($G$17:$G$516,"&lt;"&amp;$G64,$F$17:$F$516,"Yes")+COUNTIFS(G$17:G64,G64),COUNTIFS($H$17:$H$516,"&lt;"&amp;$H64,$F$17:$F$516,"Yes")+COUNTIFS(H$17:H64,H64)),NA()),NA())</f>
        <v>237</v>
      </c>
      <c r="K64" s="29">
        <f t="shared" si="1"/>
        <v>1833230.9339851444</v>
      </c>
    </row>
    <row r="65" spans="1:11" x14ac:dyDescent="0.3">
      <c r="A65" s="26">
        <f>SUM(A64,1)</f>
        <v>49</v>
      </c>
      <c r="B65" s="54" t="s">
        <v>45</v>
      </c>
      <c r="C65" s="55" t="s">
        <v>36</v>
      </c>
      <c r="D65" s="55" t="s">
        <v>26</v>
      </c>
      <c r="E65" s="55" t="s">
        <v>23</v>
      </c>
      <c r="F65" s="27" t="str">
        <f>IFERROR(IF($B$11="All",IF(AND($C65="Yes",D65=$B$10),"Yes","No"),IF($B$11&lt;&gt;"All",IF(AND($C65="Yes",$D65=$B$10,$E65=$B$11),"Yes","No"),"--")),"--")</f>
        <v>Yes</v>
      </c>
      <c r="G65" s="62">
        <v>3900690.1455029631</v>
      </c>
      <c r="H65" s="63">
        <v>360818.12775825505</v>
      </c>
      <c r="J65" s="28">
        <f>IFERROR(IF(ISNUMBER(K65),IF($B$13="Goal",COUNTIFS($G$17:$G$516,"&lt;"&amp;$G65,$F$17:$F$516,"Yes")+COUNTIFS(G$17:G65,G65),COUNTIFS($H$17:$H$516,"&lt;"&amp;$H65,$F$17:$F$516,"Yes")+COUNTIFS(H$17:H65,H65)),NA()),NA())</f>
        <v>469</v>
      </c>
      <c r="K65" s="29">
        <f t="shared" si="1"/>
        <v>3900690.1455029631</v>
      </c>
    </row>
    <row r="66" spans="1:11" x14ac:dyDescent="0.3">
      <c r="A66" s="26">
        <f>SUM(A65,1)</f>
        <v>50</v>
      </c>
      <c r="B66" s="54" t="s">
        <v>45</v>
      </c>
      <c r="C66" s="55" t="s">
        <v>36</v>
      </c>
      <c r="D66" s="55" t="s">
        <v>26</v>
      </c>
      <c r="E66" s="55" t="s">
        <v>23</v>
      </c>
      <c r="F66" s="27" t="str">
        <f>IFERROR(IF($B$11="All",IF(AND($C66="Yes",D66=$B$10),"Yes","No"),IF($B$11&lt;&gt;"All",IF(AND($C66="Yes",$D66=$B$10,$E66=$B$11),"Yes","No"),"--")),"--")</f>
        <v>Yes</v>
      </c>
      <c r="G66" s="62">
        <v>2629749.8926611468</v>
      </c>
      <c r="H66" s="63">
        <v>379958.5518391513</v>
      </c>
      <c r="J66" s="28">
        <f>IFERROR(IF(ISNUMBER(K66),IF($B$13="Goal",COUNTIFS($G$17:$G$516,"&lt;"&amp;$G66,$F$17:$F$516,"Yes")+COUNTIFS(G$17:G66,G66),COUNTIFS($H$17:$H$516,"&lt;"&amp;$H66,$F$17:$F$516,"Yes")+COUNTIFS(H$17:H66,H66)),NA()),NA())</f>
        <v>366</v>
      </c>
      <c r="K66" s="29">
        <f t="shared" si="1"/>
        <v>2629749.8926611468</v>
      </c>
    </row>
    <row r="67" spans="1:11" x14ac:dyDescent="0.3">
      <c r="A67" s="26">
        <f>SUM(A66,1)</f>
        <v>51</v>
      </c>
      <c r="B67" s="54" t="s">
        <v>45</v>
      </c>
      <c r="C67" s="55" t="s">
        <v>36</v>
      </c>
      <c r="D67" s="55" t="s">
        <v>26</v>
      </c>
      <c r="E67" s="55" t="s">
        <v>23</v>
      </c>
      <c r="F67" s="27" t="str">
        <f>IFERROR(IF($B$11="All",IF(AND($C67="Yes",D67=$B$10),"Yes","No"),IF($B$11&lt;&gt;"All",IF(AND($C67="Yes",$D67=$B$10,$E67=$B$11),"Yes","No"),"--")),"--")</f>
        <v>Yes</v>
      </c>
      <c r="G67" s="62">
        <v>2106614.828818561</v>
      </c>
      <c r="H67" s="63">
        <v>383287.93037606095</v>
      </c>
      <c r="J67" s="43">
        <f>IFERROR(IF(ISNUMBER(K67),IF($B$13="Goal",COUNTIFS($G$17:$G$516,"&lt;"&amp;$G67,$F$17:$F$516,"Yes")+COUNTIFS(G$17:G67,G67),COUNTIFS($H$17:$H$516,"&lt;"&amp;$H67,$F$17:$F$516,"Yes")+COUNTIFS(H$17:H67,H67)),NA()),NA())</f>
        <v>272</v>
      </c>
      <c r="K67" s="29">
        <f t="shared" si="1"/>
        <v>2106614.828818561</v>
      </c>
    </row>
    <row r="68" spans="1:11" x14ac:dyDescent="0.3">
      <c r="A68" s="26">
        <f>SUM(A67,1)</f>
        <v>52</v>
      </c>
      <c r="B68" s="54" t="s">
        <v>45</v>
      </c>
      <c r="C68" s="55" t="s">
        <v>36</v>
      </c>
      <c r="D68" s="55" t="s">
        <v>26</v>
      </c>
      <c r="E68" s="55" t="s">
        <v>23</v>
      </c>
      <c r="F68" s="27" t="str">
        <f>IFERROR(IF($B$11="All",IF(AND($C68="Yes",D68=$B$10),"Yes","No"),IF($B$11&lt;&gt;"All",IF(AND($C68="Yes",$D68=$B$10,$E68=$B$11),"Yes","No"),"--")),"--")</f>
        <v>Yes</v>
      </c>
      <c r="G68" s="62">
        <v>2445032.3768819324</v>
      </c>
      <c r="H68" s="63">
        <v>384567.94842831389</v>
      </c>
      <c r="J68" s="43">
        <f>IFERROR(IF(ISNUMBER(K68),IF($B$13="Goal",COUNTIFS($G$17:$G$516,"&lt;"&amp;$G68,$F$17:$F$516,"Yes")+COUNTIFS(G$17:G68,G68),COUNTIFS($H$17:$H$516,"&lt;"&amp;$H68,$F$17:$F$516,"Yes")+COUNTIFS(H$17:H68,H68)),NA()),NA())</f>
        <v>338</v>
      </c>
      <c r="K68" s="29">
        <f t="shared" si="1"/>
        <v>2445032.3768819324</v>
      </c>
    </row>
    <row r="69" spans="1:11" x14ac:dyDescent="0.3">
      <c r="A69" s="26">
        <f>SUM(A68,1)</f>
        <v>53</v>
      </c>
      <c r="B69" s="54" t="s">
        <v>45</v>
      </c>
      <c r="C69" s="55" t="s">
        <v>36</v>
      </c>
      <c r="D69" s="55" t="s">
        <v>26</v>
      </c>
      <c r="E69" s="55" t="s">
        <v>23</v>
      </c>
      <c r="F69" s="27" t="str">
        <f>IFERROR(IF($B$11="All",IF(AND($C69="Yes",D69=$B$10),"Yes","No"),IF($B$11&lt;&gt;"All",IF(AND($C69="Yes",$D69=$B$10,$E69=$B$11),"Yes","No"),"--")),"--")</f>
        <v>Yes</v>
      </c>
      <c r="G69" s="62">
        <v>1067488.539446132</v>
      </c>
      <c r="H69" s="63">
        <v>388482.56521693734</v>
      </c>
      <c r="J69" s="43">
        <f>IFERROR(IF(ISNUMBER(K69),IF($B$13="Goal",COUNTIFS($G$17:$G$516,"&lt;"&amp;$G69,$F$17:$F$516,"Yes")+COUNTIFS(G$17:G69,G69),COUNTIFS($H$17:$H$516,"&lt;"&amp;$H69,$F$17:$F$516,"Yes")+COUNTIFS(H$17:H69,H69)),NA()),NA())</f>
        <v>145</v>
      </c>
      <c r="K69" s="29">
        <f t="shared" si="1"/>
        <v>1067488.539446132</v>
      </c>
    </row>
    <row r="70" spans="1:11" x14ac:dyDescent="0.3">
      <c r="A70" s="26">
        <f>SUM(A69,1)</f>
        <v>54</v>
      </c>
      <c r="B70" s="54" t="s">
        <v>45</v>
      </c>
      <c r="C70" s="55" t="s">
        <v>36</v>
      </c>
      <c r="D70" s="55" t="s">
        <v>26</v>
      </c>
      <c r="E70" s="55" t="s">
        <v>23</v>
      </c>
      <c r="F70" s="27" t="str">
        <f>IFERROR(IF($B$11="All",IF(AND($C70="Yes",D70=$B$10),"Yes","No"),IF($B$11&lt;&gt;"All",IF(AND($C70="Yes",$D70=$B$10,$E70=$B$11),"Yes","No"),"--")),"--")</f>
        <v>Yes</v>
      </c>
      <c r="G70" s="62">
        <v>4631739.2463232074</v>
      </c>
      <c r="H70" s="63">
        <v>391334.40125427197</v>
      </c>
      <c r="J70" s="28">
        <f>IFERROR(IF(ISNUMBER(K70),IF($B$13="Goal",COUNTIFS($G$17:$G$516,"&lt;"&amp;$G70,$F$17:$F$516,"Yes")+COUNTIFS(G$17:G70,G70),COUNTIFS($H$17:$H$516,"&lt;"&amp;$H70,$F$17:$F$516,"Yes")+COUNTIFS(H$17:H70,H70)),NA()),NA())</f>
        <v>497</v>
      </c>
      <c r="K70" s="29">
        <f t="shared" si="1"/>
        <v>4631739.2463232074</v>
      </c>
    </row>
    <row r="71" spans="1:11" x14ac:dyDescent="0.3">
      <c r="A71" s="26">
        <f>SUM(A70,1)</f>
        <v>55</v>
      </c>
      <c r="B71" s="54" t="s">
        <v>45</v>
      </c>
      <c r="C71" s="55" t="s">
        <v>36</v>
      </c>
      <c r="D71" s="55" t="s">
        <v>26</v>
      </c>
      <c r="E71" s="55" t="s">
        <v>23</v>
      </c>
      <c r="F71" s="27" t="str">
        <f>IFERROR(IF($B$11="All",IF(AND($C71="Yes",D71=$B$10),"Yes","No"),IF($B$11&lt;&gt;"All",IF(AND($C71="Yes",$D71=$B$10,$E71=$B$11),"Yes","No"),"--")),"--")</f>
        <v>Yes</v>
      </c>
      <c r="G71" s="62">
        <v>877856.8540923039</v>
      </c>
      <c r="H71" s="63">
        <v>399442.74324294279</v>
      </c>
      <c r="J71" s="43">
        <f>IFERROR(IF(ISNUMBER(K71),IF($B$13="Goal",COUNTIFS($G$17:$G$516,"&lt;"&amp;$G71,$F$17:$F$516,"Yes")+COUNTIFS(G$17:G71,G71),COUNTIFS($H$17:$H$516,"&lt;"&amp;$H71,$F$17:$F$516,"Yes")+COUNTIFS(H$17:H71,H71)),NA()),NA())</f>
        <v>117</v>
      </c>
      <c r="K71" s="29">
        <f t="shared" si="1"/>
        <v>877856.8540923039</v>
      </c>
    </row>
    <row r="72" spans="1:11" x14ac:dyDescent="0.3">
      <c r="A72" s="26">
        <f>SUM(A71,1)</f>
        <v>56</v>
      </c>
      <c r="B72" s="54" t="s">
        <v>45</v>
      </c>
      <c r="C72" s="55" t="s">
        <v>36</v>
      </c>
      <c r="D72" s="55" t="s">
        <v>26</v>
      </c>
      <c r="E72" s="55" t="s">
        <v>23</v>
      </c>
      <c r="F72" s="27" t="str">
        <f>IFERROR(IF($B$11="All",IF(AND($C72="Yes",D72=$B$10),"Yes","No"),IF($B$11&lt;&gt;"All",IF(AND($C72="Yes",$D72=$B$10,$E72=$B$11),"Yes","No"),"--")),"--")</f>
        <v>Yes</v>
      </c>
      <c r="G72" s="62">
        <v>680846.82799763</v>
      </c>
      <c r="H72" s="63">
        <v>405827.21057182213</v>
      </c>
      <c r="J72" s="43">
        <f>IFERROR(IF(ISNUMBER(K72),IF($B$13="Goal",COUNTIFS($G$17:$G$516,"&lt;"&amp;$G72,$F$17:$F$516,"Yes")+COUNTIFS(G$17:G72,G72),COUNTIFS($H$17:$H$516,"&lt;"&amp;$H72,$F$17:$F$516,"Yes")+COUNTIFS(H$17:H72,H72)),NA()),NA())</f>
        <v>96</v>
      </c>
      <c r="K72" s="29">
        <f t="shared" si="1"/>
        <v>680846.82799763</v>
      </c>
    </row>
    <row r="73" spans="1:11" x14ac:dyDescent="0.3">
      <c r="A73" s="26">
        <f>SUM(A72,1)</f>
        <v>57</v>
      </c>
      <c r="B73" s="54" t="s">
        <v>45</v>
      </c>
      <c r="C73" s="55" t="s">
        <v>36</v>
      </c>
      <c r="D73" s="55" t="s">
        <v>26</v>
      </c>
      <c r="E73" s="55" t="s">
        <v>23</v>
      </c>
      <c r="F73" s="27" t="str">
        <f>IFERROR(IF($B$11="All",IF(AND($C73="Yes",D73=$B$10),"Yes","No"),IF($B$11&lt;&gt;"All",IF(AND($C73="Yes",$D73=$B$10,$E73=$B$11),"Yes","No"),"--")),"--")</f>
        <v>Yes</v>
      </c>
      <c r="G73" s="62">
        <v>1828648.5950069698</v>
      </c>
      <c r="H73" s="63">
        <v>413257.42804103147</v>
      </c>
      <c r="J73" s="28">
        <f>IFERROR(IF(ISNUMBER(K73),IF($B$13="Goal",COUNTIFS($G$17:$G$516,"&lt;"&amp;$G73,$F$17:$F$516,"Yes")+COUNTIFS(G$17:G73,G73),COUNTIFS($H$17:$H$516,"&lt;"&amp;$H73,$F$17:$F$516,"Yes")+COUNTIFS(H$17:H73,H73)),NA()),NA())</f>
        <v>235</v>
      </c>
      <c r="K73" s="29">
        <f t="shared" si="1"/>
        <v>1828648.5950069698</v>
      </c>
    </row>
    <row r="74" spans="1:11" x14ac:dyDescent="0.3">
      <c r="A74" s="26">
        <f>SUM(A73,1)</f>
        <v>58</v>
      </c>
      <c r="B74" s="54" t="s">
        <v>45</v>
      </c>
      <c r="C74" s="55" t="s">
        <v>36</v>
      </c>
      <c r="D74" s="55" t="s">
        <v>26</v>
      </c>
      <c r="E74" s="55" t="s">
        <v>23</v>
      </c>
      <c r="F74" s="27" t="str">
        <f>IFERROR(IF($B$11="All",IF(AND($C74="Yes",D74=$B$10),"Yes","No"),IF($B$11&lt;&gt;"All",IF(AND($C74="Yes",$D74=$B$10,$E74=$B$11),"Yes","No"),"--")),"--")</f>
        <v>Yes</v>
      </c>
      <c r="G74" s="62">
        <v>3193349.5497597088</v>
      </c>
      <c r="H74" s="63">
        <v>416043.95847280981</v>
      </c>
      <c r="J74" s="43">
        <f>IFERROR(IF(ISNUMBER(K74),IF($B$13="Goal",COUNTIFS($G$17:$G$516,"&lt;"&amp;$G74,$F$17:$F$516,"Yes")+COUNTIFS(G$17:G74,G74),COUNTIFS($H$17:$H$516,"&lt;"&amp;$H74,$F$17:$F$516,"Yes")+COUNTIFS(H$17:H74,H74)),NA()),NA())</f>
        <v>428</v>
      </c>
      <c r="K74" s="29">
        <f t="shared" si="1"/>
        <v>3193349.5497597088</v>
      </c>
    </row>
    <row r="75" spans="1:11" x14ac:dyDescent="0.3">
      <c r="A75" s="26">
        <f>SUM(A74,1)</f>
        <v>59</v>
      </c>
      <c r="B75" s="54" t="s">
        <v>45</v>
      </c>
      <c r="C75" s="55" t="s">
        <v>36</v>
      </c>
      <c r="D75" s="55" t="s">
        <v>26</v>
      </c>
      <c r="E75" s="55" t="s">
        <v>23</v>
      </c>
      <c r="F75" s="27" t="str">
        <f>IFERROR(IF($B$11="All",IF(AND($C75="Yes",D75=$B$10),"Yes","No"),IF($B$11&lt;&gt;"All",IF(AND($C75="Yes",$D75=$B$10,$E75=$B$11),"Yes","No"),"--")),"--")</f>
        <v>Yes</v>
      </c>
      <c r="G75" s="62">
        <v>718584.32526741526</v>
      </c>
      <c r="H75" s="63">
        <v>417119.2767160022</v>
      </c>
      <c r="J75" s="43">
        <f>IFERROR(IF(ISNUMBER(K75),IF($B$13="Goal",COUNTIFS($G$17:$G$516,"&lt;"&amp;$G75,$F$17:$F$516,"Yes")+COUNTIFS(G$17:G75,G75),COUNTIFS($H$17:$H$516,"&lt;"&amp;$H75,$F$17:$F$516,"Yes")+COUNTIFS(H$17:H75,H75)),NA()),NA())</f>
        <v>102</v>
      </c>
      <c r="K75" s="29">
        <f t="shared" si="1"/>
        <v>718584.32526741526</v>
      </c>
    </row>
    <row r="76" spans="1:11" x14ac:dyDescent="0.3">
      <c r="A76" s="26">
        <f>SUM(A75,1)</f>
        <v>60</v>
      </c>
      <c r="B76" s="54" t="s">
        <v>45</v>
      </c>
      <c r="C76" s="55" t="s">
        <v>36</v>
      </c>
      <c r="D76" s="55" t="s">
        <v>26</v>
      </c>
      <c r="E76" s="55" t="s">
        <v>23</v>
      </c>
      <c r="F76" s="27" t="str">
        <f>IFERROR(IF($B$11="All",IF(AND($C76="Yes",D76=$B$10),"Yes","No"),IF($B$11&lt;&gt;"All",IF(AND($C76="Yes",$D76=$B$10,$E76=$B$11),"Yes","No"),"--")),"--")</f>
        <v>Yes</v>
      </c>
      <c r="G76" s="62">
        <v>1679871.2480595016</v>
      </c>
      <c r="H76" s="63">
        <v>421003.79649996414</v>
      </c>
      <c r="J76" s="43">
        <f>IFERROR(IF(ISNUMBER(K76),IF($B$13="Goal",COUNTIFS($G$17:$G$516,"&lt;"&amp;$G76,$F$17:$F$516,"Yes")+COUNTIFS(G$17:G76,G76),COUNTIFS($H$17:$H$516,"&lt;"&amp;$H76,$F$17:$F$516,"Yes")+COUNTIFS(H$17:H76,H76)),NA()),NA())</f>
        <v>216</v>
      </c>
      <c r="K76" s="29">
        <f t="shared" si="1"/>
        <v>1679871.2480595016</v>
      </c>
    </row>
    <row r="77" spans="1:11" x14ac:dyDescent="0.3">
      <c r="A77" s="26">
        <f>SUM(A76,1)</f>
        <v>61</v>
      </c>
      <c r="B77" s="54" t="s">
        <v>45</v>
      </c>
      <c r="C77" s="55" t="s">
        <v>36</v>
      </c>
      <c r="D77" s="55" t="s">
        <v>26</v>
      </c>
      <c r="E77" s="55" t="s">
        <v>23</v>
      </c>
      <c r="F77" s="27" t="str">
        <f>IFERROR(IF($B$11="All",IF(AND($C77="Yes",D77=$B$10),"Yes","No"),IF($B$11&lt;&gt;"All",IF(AND($C77="Yes",$D77=$B$10,$E77=$B$11),"Yes","No"),"--")),"--")</f>
        <v>Yes</v>
      </c>
      <c r="G77" s="62">
        <v>1876445.8356038253</v>
      </c>
      <c r="H77" s="63">
        <v>430840.17499715398</v>
      </c>
      <c r="J77" s="43">
        <f>IFERROR(IF(ISNUMBER(K77),IF($B$13="Goal",COUNTIFS($G$17:$G$516,"&lt;"&amp;$G77,$F$17:$F$516,"Yes")+COUNTIFS(G$17:G77,G77),COUNTIFS($H$17:$H$516,"&lt;"&amp;$H77,$F$17:$F$516,"Yes")+COUNTIFS(H$17:H77,H77)),NA()),NA())</f>
        <v>243</v>
      </c>
      <c r="K77" s="29">
        <f t="shared" si="1"/>
        <v>1876445.8356038253</v>
      </c>
    </row>
    <row r="78" spans="1:11" x14ac:dyDescent="0.3">
      <c r="A78" s="26">
        <f>SUM(A77,1)</f>
        <v>62</v>
      </c>
      <c r="B78" s="54" t="s">
        <v>45</v>
      </c>
      <c r="C78" s="55" t="s">
        <v>36</v>
      </c>
      <c r="D78" s="55" t="s">
        <v>26</v>
      </c>
      <c r="E78" s="55" t="s">
        <v>23</v>
      </c>
      <c r="F78" s="27" t="str">
        <f>IFERROR(IF($B$11="All",IF(AND($C78="Yes",D78=$B$10),"Yes","No"),IF($B$11&lt;&gt;"All",IF(AND($C78="Yes",$D78=$B$10,$E78=$B$11),"Yes","No"),"--")),"--")</f>
        <v>Yes</v>
      </c>
      <c r="G78" s="62">
        <v>2614921.3663623747</v>
      </c>
      <c r="H78" s="63">
        <v>438370.6974403949</v>
      </c>
      <c r="J78" s="43">
        <f>IFERROR(IF(ISNUMBER(K78),IF($B$13="Goal",COUNTIFS($G$17:$G$516,"&lt;"&amp;$G78,$F$17:$F$516,"Yes")+COUNTIFS(G$17:G78,G78),COUNTIFS($H$17:$H$516,"&lt;"&amp;$H78,$F$17:$F$516,"Yes")+COUNTIFS(H$17:H78,H78)),NA()),NA())</f>
        <v>362</v>
      </c>
      <c r="K78" s="29">
        <f t="shared" si="1"/>
        <v>2614921.3663623747</v>
      </c>
    </row>
    <row r="79" spans="1:11" x14ac:dyDescent="0.3">
      <c r="A79" s="26">
        <f>SUM(A78,1)</f>
        <v>63</v>
      </c>
      <c r="B79" s="54" t="s">
        <v>45</v>
      </c>
      <c r="C79" s="55" t="s">
        <v>36</v>
      </c>
      <c r="D79" s="55" t="s">
        <v>26</v>
      </c>
      <c r="E79" s="55" t="s">
        <v>23</v>
      </c>
      <c r="F79" s="27" t="str">
        <f>IFERROR(IF($B$11="All",IF(AND($C79="Yes",D79=$B$10),"Yes","No"),IF($B$11&lt;&gt;"All",IF(AND($C79="Yes",$D79=$B$10,$E79=$B$11),"Yes","No"),"--")),"--")</f>
        <v>Yes</v>
      </c>
      <c r="G79" s="62">
        <v>1858097.3488755964</v>
      </c>
      <c r="H79" s="63">
        <v>440650.14383418282</v>
      </c>
      <c r="J79" s="43">
        <f>IFERROR(IF(ISNUMBER(K79),IF($B$13="Goal",COUNTIFS($G$17:$G$516,"&lt;"&amp;$G79,$F$17:$F$516,"Yes")+COUNTIFS(G$17:G79,G79),COUNTIFS($H$17:$H$516,"&lt;"&amp;$H79,$F$17:$F$516,"Yes")+COUNTIFS(H$17:H79,H79)),NA()),NA())</f>
        <v>240</v>
      </c>
      <c r="K79" s="29">
        <f t="shared" si="1"/>
        <v>1858097.3488755964</v>
      </c>
    </row>
    <row r="80" spans="1:11" x14ac:dyDescent="0.3">
      <c r="A80" s="26">
        <f>SUM(A79,1)</f>
        <v>64</v>
      </c>
      <c r="B80" s="54" t="s">
        <v>45</v>
      </c>
      <c r="C80" s="55" t="s">
        <v>36</v>
      </c>
      <c r="D80" s="55" t="s">
        <v>26</v>
      </c>
      <c r="E80" s="55" t="s">
        <v>23</v>
      </c>
      <c r="F80" s="27" t="str">
        <f>IFERROR(IF($B$11="All",IF(AND($C80="Yes",D80=$B$10),"Yes","No"),IF($B$11&lt;&gt;"All",IF(AND($C80="Yes",$D80=$B$10,$E80=$B$11),"Yes","No"),"--")),"--")</f>
        <v>Yes</v>
      </c>
      <c r="G80" s="62">
        <v>4379690.6712393882</v>
      </c>
      <c r="H80" s="63">
        <v>444651.31793357834</v>
      </c>
      <c r="J80" s="43">
        <f>IFERROR(IF(ISNUMBER(K80),IF($B$13="Goal",COUNTIFS($G$17:$G$516,"&lt;"&amp;$G80,$F$17:$F$516,"Yes")+COUNTIFS(G$17:G80,G80),COUNTIFS($H$17:$H$516,"&lt;"&amp;$H80,$F$17:$F$516,"Yes")+COUNTIFS(H$17:H80,H80)),NA()),NA())</f>
        <v>488</v>
      </c>
      <c r="K80" s="29">
        <f t="shared" si="1"/>
        <v>4379690.6712393882</v>
      </c>
    </row>
    <row r="81" spans="1:11" x14ac:dyDescent="0.3">
      <c r="A81" s="26">
        <f>SUM(A80,1)</f>
        <v>65</v>
      </c>
      <c r="B81" s="54" t="s">
        <v>45</v>
      </c>
      <c r="C81" s="55" t="s">
        <v>36</v>
      </c>
      <c r="D81" s="55" t="s">
        <v>26</v>
      </c>
      <c r="E81" s="55" t="s">
        <v>23</v>
      </c>
      <c r="F81" s="27" t="str">
        <f>IFERROR(IF($B$11="All",IF(AND($C81="Yes",D81=$B$10),"Yes","No"),IF($B$11&lt;&gt;"All",IF(AND($C81="Yes",$D81=$B$10,$E81=$B$11),"Yes","No"),"--")),"--")</f>
        <v>Yes</v>
      </c>
      <c r="G81" s="62">
        <v>2829117.4588571158</v>
      </c>
      <c r="H81" s="63">
        <v>446486.61510916188</v>
      </c>
      <c r="J81" s="28">
        <f>IFERROR(IF(ISNUMBER(K81),IF($B$13="Goal",COUNTIFS($G$17:$G$516,"&lt;"&amp;$G81,$F$17:$F$516,"Yes")+COUNTIFS(G$17:G81,G81),COUNTIFS($H$17:$H$516,"&lt;"&amp;$H81,$F$17:$F$516,"Yes")+COUNTIFS(H$17:H81,H81)),NA()),NA())</f>
        <v>392</v>
      </c>
      <c r="K81" s="29">
        <f t="shared" si="1"/>
        <v>2829117.4588571158</v>
      </c>
    </row>
    <row r="82" spans="1:11" x14ac:dyDescent="0.3">
      <c r="A82" s="26">
        <f>SUM(A81,1)</f>
        <v>66</v>
      </c>
      <c r="B82" s="54" t="s">
        <v>45</v>
      </c>
      <c r="C82" s="55" t="s">
        <v>36</v>
      </c>
      <c r="D82" s="55" t="s">
        <v>26</v>
      </c>
      <c r="E82" s="55" t="s">
        <v>23</v>
      </c>
      <c r="F82" s="27" t="str">
        <f>IFERROR(IF($B$11="All",IF(AND($C82="Yes",D82=$B$10),"Yes","No"),IF($B$11&lt;&gt;"All",IF(AND($C82="Yes",$D82=$B$10,$E82=$B$11),"Yes","No"),"--")),"--")</f>
        <v>Yes</v>
      </c>
      <c r="G82" s="62">
        <v>634835.43145623535</v>
      </c>
      <c r="H82" s="63">
        <v>451852.49255463266</v>
      </c>
      <c r="J82" s="28">
        <f>IFERROR(IF(ISNUMBER(K82),IF($B$13="Goal",COUNTIFS($G$17:$G$516,"&lt;"&amp;$G82,$F$17:$F$516,"Yes")+COUNTIFS(G$17:G82,G82),COUNTIFS($H$17:$H$516,"&lt;"&amp;$H82,$F$17:$F$516,"Yes")+COUNTIFS(H$17:H82,H82)),NA()),NA())</f>
        <v>85</v>
      </c>
      <c r="K82" s="29">
        <f t="shared" ref="K82:K145" si="2">IFERROR(IF($F82="Yes",IF($B$13="Goal",IF(ISNUMBER(G82),G82,NA()),IF(ISNUMBER(H82),H82,NA())),NA()),NA())</f>
        <v>634835.43145623535</v>
      </c>
    </row>
    <row r="83" spans="1:11" x14ac:dyDescent="0.3">
      <c r="A83" s="26">
        <f>SUM(A82,1)</f>
        <v>67</v>
      </c>
      <c r="B83" s="54" t="s">
        <v>45</v>
      </c>
      <c r="C83" s="55" t="s">
        <v>36</v>
      </c>
      <c r="D83" s="55" t="s">
        <v>26</v>
      </c>
      <c r="E83" s="55" t="s">
        <v>23</v>
      </c>
      <c r="F83" s="27" t="str">
        <f>IFERROR(IF($B$11="All",IF(AND($C83="Yes",D83=$B$10),"Yes","No"),IF($B$11&lt;&gt;"All",IF(AND($C83="Yes",$D83=$B$10,$E83=$B$11),"Yes","No"),"--")),"--")</f>
        <v>Yes</v>
      </c>
      <c r="G83" s="62">
        <v>2325574.3930664058</v>
      </c>
      <c r="H83" s="63">
        <v>452395.46350092883</v>
      </c>
      <c r="J83" s="28">
        <f>IFERROR(IF(ISNUMBER(K83),IF($B$13="Goal",COUNTIFS($G$17:$G$516,"&lt;"&amp;$G83,$F$17:$F$516,"Yes")+COUNTIFS(G$17:G83,G83),COUNTIFS($H$17:$H$516,"&lt;"&amp;$H83,$F$17:$F$516,"Yes")+COUNTIFS(H$17:H83,H83)),NA()),NA())</f>
        <v>314</v>
      </c>
      <c r="K83" s="29">
        <f t="shared" si="2"/>
        <v>2325574.3930664058</v>
      </c>
    </row>
    <row r="84" spans="1:11" x14ac:dyDescent="0.3">
      <c r="A84" s="26">
        <f>SUM(A83,1)</f>
        <v>68</v>
      </c>
      <c r="B84" s="54" t="s">
        <v>45</v>
      </c>
      <c r="C84" s="55" t="s">
        <v>36</v>
      </c>
      <c r="D84" s="55" t="s">
        <v>26</v>
      </c>
      <c r="E84" s="55" t="s">
        <v>23</v>
      </c>
      <c r="F84" s="27" t="str">
        <f>IFERROR(IF($B$11="All",IF(AND($C84="Yes",D84=$B$10),"Yes","No"),IF($B$11&lt;&gt;"All",IF(AND($C84="Yes",$D84=$B$10,$E84=$B$11),"Yes","No"),"--")),"--")</f>
        <v>Yes</v>
      </c>
      <c r="G84" s="62">
        <v>3184247.7761594066</v>
      </c>
      <c r="H84" s="63">
        <v>463219.7391658579</v>
      </c>
      <c r="J84" s="43">
        <f>IFERROR(IF(ISNUMBER(K84),IF($B$13="Goal",COUNTIFS($G$17:$G$516,"&lt;"&amp;$G84,$F$17:$F$516,"Yes")+COUNTIFS(G$17:G84,G84),COUNTIFS($H$17:$H$516,"&lt;"&amp;$H84,$F$17:$F$516,"Yes")+COUNTIFS(H$17:H84,H84)),NA()),NA())</f>
        <v>426</v>
      </c>
      <c r="K84" s="29">
        <f t="shared" si="2"/>
        <v>3184247.7761594066</v>
      </c>
    </row>
    <row r="85" spans="1:11" x14ac:dyDescent="0.3">
      <c r="A85" s="26">
        <f>SUM(A84,1)</f>
        <v>69</v>
      </c>
      <c r="B85" s="54" t="s">
        <v>45</v>
      </c>
      <c r="C85" s="55" t="s">
        <v>36</v>
      </c>
      <c r="D85" s="55" t="s">
        <v>26</v>
      </c>
      <c r="E85" s="55" t="s">
        <v>23</v>
      </c>
      <c r="F85" s="27" t="str">
        <f>IFERROR(IF($B$11="All",IF(AND($C85="Yes",D85=$B$10),"Yes","No"),IF($B$11&lt;&gt;"All",IF(AND($C85="Yes",$D85=$B$10,$E85=$B$11),"Yes","No"),"--")),"--")</f>
        <v>Yes</v>
      </c>
      <c r="G85" s="62">
        <v>272969.67580471555</v>
      </c>
      <c r="H85" s="63">
        <v>469796.39779747999</v>
      </c>
      <c r="J85" s="43">
        <f>IFERROR(IF(ISNUMBER(K85),IF($B$13="Goal",COUNTIFS($G$17:$G$516,"&lt;"&amp;$G85,$F$17:$F$516,"Yes")+COUNTIFS(G$17:G85,G85),COUNTIFS($H$17:$H$516,"&lt;"&amp;$H85,$F$17:$F$516,"Yes")+COUNTIFS(H$17:H85,H85)),NA()),NA())</f>
        <v>37</v>
      </c>
      <c r="K85" s="29">
        <f t="shared" si="2"/>
        <v>272969.67580471555</v>
      </c>
    </row>
    <row r="86" spans="1:11" x14ac:dyDescent="0.3">
      <c r="A86" s="26">
        <f>SUM(A85,1)</f>
        <v>70</v>
      </c>
      <c r="B86" s="54" t="s">
        <v>45</v>
      </c>
      <c r="C86" s="55" t="s">
        <v>36</v>
      </c>
      <c r="D86" s="55" t="s">
        <v>26</v>
      </c>
      <c r="E86" s="55" t="s">
        <v>23</v>
      </c>
      <c r="F86" s="27" t="str">
        <f>IFERROR(IF($B$11="All",IF(AND($C86="Yes",D86=$B$10),"Yes","No"),IF($B$11&lt;&gt;"All",IF(AND($C86="Yes",$D86=$B$10,$E86=$B$11),"Yes","No"),"--")),"--")</f>
        <v>Yes</v>
      </c>
      <c r="G86" s="62">
        <v>973766.5392819366</v>
      </c>
      <c r="H86" s="63">
        <v>484605.50119769981</v>
      </c>
      <c r="J86" s="43">
        <f>IFERROR(IF(ISNUMBER(K86),IF($B$13="Goal",COUNTIFS($G$17:$G$516,"&lt;"&amp;$G86,$F$17:$F$516,"Yes")+COUNTIFS(G$17:G86,G86),COUNTIFS($H$17:$H$516,"&lt;"&amp;$H86,$F$17:$F$516,"Yes")+COUNTIFS(H$17:H86,H86)),NA()),NA())</f>
        <v>131</v>
      </c>
      <c r="K86" s="29">
        <f t="shared" si="2"/>
        <v>973766.5392819366</v>
      </c>
    </row>
    <row r="87" spans="1:11" x14ac:dyDescent="0.3">
      <c r="A87" s="26">
        <f>SUM(A86,1)</f>
        <v>71</v>
      </c>
      <c r="B87" s="54" t="s">
        <v>45</v>
      </c>
      <c r="C87" s="55" t="s">
        <v>36</v>
      </c>
      <c r="D87" s="55" t="s">
        <v>26</v>
      </c>
      <c r="E87" s="55" t="s">
        <v>23</v>
      </c>
      <c r="F87" s="27" t="str">
        <f>IFERROR(IF($B$11="All",IF(AND($C87="Yes",D87=$B$10),"Yes","No"),IF($B$11&lt;&gt;"All",IF(AND($C87="Yes",$D87=$B$10,$E87=$B$11),"Yes","No"),"--")),"--")</f>
        <v>Yes</v>
      </c>
      <c r="G87" s="62">
        <v>1552621.7523533732</v>
      </c>
      <c r="H87" s="63">
        <v>487449.23467476561</v>
      </c>
      <c r="J87" s="43">
        <f>IFERROR(IF(ISNUMBER(K87),IF($B$13="Goal",COUNTIFS($G$17:$G$516,"&lt;"&amp;$G87,$F$17:$F$516,"Yes")+COUNTIFS(G$17:G87,G87),COUNTIFS($H$17:$H$516,"&lt;"&amp;$H87,$F$17:$F$516,"Yes")+COUNTIFS(H$17:H87,H87)),NA()),NA())</f>
        <v>199</v>
      </c>
      <c r="K87" s="29">
        <f t="shared" si="2"/>
        <v>1552621.7523533732</v>
      </c>
    </row>
    <row r="88" spans="1:11" x14ac:dyDescent="0.3">
      <c r="A88" s="26">
        <f>SUM(A87,1)</f>
        <v>72</v>
      </c>
      <c r="B88" s="54" t="s">
        <v>45</v>
      </c>
      <c r="C88" s="55" t="s">
        <v>36</v>
      </c>
      <c r="D88" s="55" t="s">
        <v>26</v>
      </c>
      <c r="E88" s="55" t="s">
        <v>23</v>
      </c>
      <c r="F88" s="27" t="str">
        <f>IFERROR(IF($B$11="All",IF(AND($C88="Yes",D88=$B$10),"Yes","No"),IF($B$11&lt;&gt;"All",IF(AND($C88="Yes",$D88=$B$10,$E88=$B$11),"Yes","No"),"--")),"--")</f>
        <v>Yes</v>
      </c>
      <c r="G88" s="62">
        <v>2728394.6338401586</v>
      </c>
      <c r="H88" s="63">
        <v>497421.62300794845</v>
      </c>
      <c r="J88" s="43">
        <f>IFERROR(IF(ISNUMBER(K88),IF($B$13="Goal",COUNTIFS($G$17:$G$516,"&lt;"&amp;$G88,$F$17:$F$516,"Yes")+COUNTIFS(G$17:G88,G88),COUNTIFS($H$17:$H$516,"&lt;"&amp;$H88,$F$17:$F$516,"Yes")+COUNTIFS(H$17:H88,H88)),NA()),NA())</f>
        <v>382</v>
      </c>
      <c r="K88" s="29">
        <f t="shared" si="2"/>
        <v>2728394.6338401586</v>
      </c>
    </row>
    <row r="89" spans="1:11" x14ac:dyDescent="0.3">
      <c r="A89" s="26">
        <f>SUM(A88,1)</f>
        <v>73</v>
      </c>
      <c r="B89" s="54" t="s">
        <v>45</v>
      </c>
      <c r="C89" s="55" t="s">
        <v>36</v>
      </c>
      <c r="D89" s="55" t="s">
        <v>26</v>
      </c>
      <c r="E89" s="55" t="s">
        <v>23</v>
      </c>
      <c r="F89" s="27" t="str">
        <f>IFERROR(IF($B$11="All",IF(AND($C89="Yes",D89=$B$10),"Yes","No"),IF($B$11&lt;&gt;"All",IF(AND($C89="Yes",$D89=$B$10,$E89=$B$11),"Yes","No"),"--")),"--")</f>
        <v>Yes</v>
      </c>
      <c r="G89" s="62">
        <v>1772731.3585165741</v>
      </c>
      <c r="H89" s="63">
        <v>505564.26444068924</v>
      </c>
      <c r="J89" s="43">
        <f>IFERROR(IF(ISNUMBER(K89),IF($B$13="Goal",COUNTIFS($G$17:$G$516,"&lt;"&amp;$G89,$F$17:$F$516,"Yes")+COUNTIFS(G$17:G89,G89),COUNTIFS($H$17:$H$516,"&lt;"&amp;$H89,$F$17:$F$516,"Yes")+COUNTIFS(H$17:H89,H89)),NA()),NA())</f>
        <v>227</v>
      </c>
      <c r="K89" s="29">
        <f t="shared" si="2"/>
        <v>1772731.3585165741</v>
      </c>
    </row>
    <row r="90" spans="1:11" x14ac:dyDescent="0.3">
      <c r="A90" s="26">
        <f>SUM(A89,1)</f>
        <v>74</v>
      </c>
      <c r="B90" s="54" t="s">
        <v>45</v>
      </c>
      <c r="C90" s="55" t="s">
        <v>36</v>
      </c>
      <c r="D90" s="55" t="s">
        <v>26</v>
      </c>
      <c r="E90" s="55" t="s">
        <v>23</v>
      </c>
      <c r="F90" s="27" t="str">
        <f>IFERROR(IF($B$11="All",IF(AND($C90="Yes",D90=$B$10),"Yes","No"),IF($B$11&lt;&gt;"All",IF(AND($C90="Yes",$D90=$B$10,$E90=$B$11),"Yes","No"),"--")),"--")</f>
        <v>Yes</v>
      </c>
      <c r="G90" s="62">
        <v>2962511.6976531115</v>
      </c>
      <c r="H90" s="63">
        <v>507167.45958535542</v>
      </c>
      <c r="J90" s="43">
        <f>IFERROR(IF(ISNUMBER(K90),IF($B$13="Goal",COUNTIFS($G$17:$G$516,"&lt;"&amp;$G90,$F$17:$F$516,"Yes")+COUNTIFS(G$17:G90,G90),COUNTIFS($H$17:$H$516,"&lt;"&amp;$H90,$F$17:$F$516,"Yes")+COUNTIFS(H$17:H90,H90)),NA()),NA())</f>
        <v>408</v>
      </c>
      <c r="K90" s="29">
        <f t="shared" si="2"/>
        <v>2962511.6976531115</v>
      </c>
    </row>
    <row r="91" spans="1:11" x14ac:dyDescent="0.3">
      <c r="A91" s="26">
        <f>SUM(A90,1)</f>
        <v>75</v>
      </c>
      <c r="B91" s="54" t="s">
        <v>45</v>
      </c>
      <c r="C91" s="55" t="s">
        <v>36</v>
      </c>
      <c r="D91" s="55" t="s">
        <v>26</v>
      </c>
      <c r="E91" s="55" t="s">
        <v>23</v>
      </c>
      <c r="F91" s="27" t="str">
        <f>IFERROR(IF($B$11="All",IF(AND($C91="Yes",D91=$B$10),"Yes","No"),IF($B$11&lt;&gt;"All",IF(AND($C91="Yes",$D91=$B$10,$E91=$B$11),"Yes","No"),"--")),"--")</f>
        <v>Yes</v>
      </c>
      <c r="G91" s="62">
        <v>2167021.0296468101</v>
      </c>
      <c r="H91" s="63">
        <v>508247.03537328169</v>
      </c>
      <c r="J91" s="28">
        <f>IFERROR(IF(ISNUMBER(K91),IF($B$13="Goal",COUNTIFS($G$17:$G$516,"&lt;"&amp;$G91,$F$17:$F$516,"Yes")+COUNTIFS(G$17:G91,G91),COUNTIFS($H$17:$H$516,"&lt;"&amp;$H91,$F$17:$F$516,"Yes")+COUNTIFS(H$17:H91,H91)),NA()),NA())</f>
        <v>283</v>
      </c>
      <c r="K91" s="29">
        <f t="shared" si="2"/>
        <v>2167021.0296468101</v>
      </c>
    </row>
    <row r="92" spans="1:11" x14ac:dyDescent="0.3">
      <c r="A92" s="26">
        <f>SUM(A91,1)</f>
        <v>76</v>
      </c>
      <c r="B92" s="54" t="s">
        <v>45</v>
      </c>
      <c r="C92" s="55" t="s">
        <v>36</v>
      </c>
      <c r="D92" s="55" t="s">
        <v>26</v>
      </c>
      <c r="E92" s="55" t="s">
        <v>23</v>
      </c>
      <c r="F92" s="27" t="str">
        <f>IFERROR(IF($B$11="All",IF(AND($C92="Yes",D92=$B$10),"Yes","No"),IF($B$11&lt;&gt;"All",IF(AND($C92="Yes",$D92=$B$10,$E92=$B$11),"Yes","No"),"--")),"--")</f>
        <v>Yes</v>
      </c>
      <c r="G92" s="62">
        <v>74297.73603917232</v>
      </c>
      <c r="H92" s="63">
        <v>521529.41859309323</v>
      </c>
      <c r="J92" s="28">
        <f>IFERROR(IF(ISNUMBER(K92),IF($B$13="Goal",COUNTIFS($G$17:$G$516,"&lt;"&amp;$G92,$F$17:$F$516,"Yes")+COUNTIFS(G$17:G92,G92),COUNTIFS($H$17:$H$516,"&lt;"&amp;$H92,$F$17:$F$516,"Yes")+COUNTIFS(H$17:H92,H92)),NA()),NA())</f>
        <v>12</v>
      </c>
      <c r="K92" s="29">
        <f t="shared" si="2"/>
        <v>74297.73603917232</v>
      </c>
    </row>
    <row r="93" spans="1:11" x14ac:dyDescent="0.3">
      <c r="A93" s="26">
        <f>SUM(A92,1)</f>
        <v>77</v>
      </c>
      <c r="B93" s="54" t="s">
        <v>45</v>
      </c>
      <c r="C93" s="55" t="s">
        <v>36</v>
      </c>
      <c r="D93" s="55" t="s">
        <v>26</v>
      </c>
      <c r="E93" s="55" t="s">
        <v>23</v>
      </c>
      <c r="F93" s="27" t="str">
        <f>IFERROR(IF($B$11="All",IF(AND($C93="Yes",D93=$B$10),"Yes","No"),IF($B$11&lt;&gt;"All",IF(AND($C93="Yes",$D93=$B$10,$E93=$B$11),"Yes","No"),"--")),"--")</f>
        <v>Yes</v>
      </c>
      <c r="G93" s="62">
        <v>2442329.1679804306</v>
      </c>
      <c r="H93" s="63">
        <v>524503.13972745021</v>
      </c>
      <c r="J93" s="28">
        <f>IFERROR(IF(ISNUMBER(K93),IF($B$13="Goal",COUNTIFS($G$17:$G$516,"&lt;"&amp;$G93,$F$17:$F$516,"Yes")+COUNTIFS(G$17:G93,G93),COUNTIFS($H$17:$H$516,"&lt;"&amp;$H93,$F$17:$F$516,"Yes")+COUNTIFS(H$17:H93,H93)),NA()),NA())</f>
        <v>337</v>
      </c>
      <c r="K93" s="29">
        <f t="shared" si="2"/>
        <v>2442329.1679804306</v>
      </c>
    </row>
    <row r="94" spans="1:11" x14ac:dyDescent="0.3">
      <c r="A94" s="26">
        <f>SUM(A93,1)</f>
        <v>78</v>
      </c>
      <c r="B94" s="54" t="s">
        <v>45</v>
      </c>
      <c r="C94" s="55" t="s">
        <v>36</v>
      </c>
      <c r="D94" s="55" t="s">
        <v>26</v>
      </c>
      <c r="E94" s="55" t="s">
        <v>23</v>
      </c>
      <c r="F94" s="27" t="str">
        <f>IFERROR(IF($B$11="All",IF(AND($C94="Yes",D94=$B$10),"Yes","No"),IF($B$11&lt;&gt;"All",IF(AND($C94="Yes",$D94=$B$10,$E94=$B$11),"Yes","No"),"--")),"--")</f>
        <v>Yes</v>
      </c>
      <c r="G94" s="62">
        <v>3310640.9019503156</v>
      </c>
      <c r="H94" s="63">
        <v>524530.84470112808</v>
      </c>
      <c r="J94" s="43">
        <f>IFERROR(IF(ISNUMBER(K94),IF($B$13="Goal",COUNTIFS($G$17:$G$516,"&lt;"&amp;$G94,$F$17:$F$516,"Yes")+COUNTIFS(G$17:G94,G94),COUNTIFS($H$17:$H$516,"&lt;"&amp;$H94,$F$17:$F$516,"Yes")+COUNTIFS(H$17:H94,H94)),NA()),NA())</f>
        <v>432</v>
      </c>
      <c r="K94" s="29">
        <f t="shared" si="2"/>
        <v>3310640.9019503156</v>
      </c>
    </row>
    <row r="95" spans="1:11" x14ac:dyDescent="0.3">
      <c r="A95" s="26">
        <f>SUM(A94,1)</f>
        <v>79</v>
      </c>
      <c r="B95" s="54" t="s">
        <v>45</v>
      </c>
      <c r="C95" s="55" t="s">
        <v>36</v>
      </c>
      <c r="D95" s="55" t="s">
        <v>26</v>
      </c>
      <c r="E95" s="55" t="s">
        <v>23</v>
      </c>
      <c r="F95" s="27" t="str">
        <f>IFERROR(IF($B$11="All",IF(AND($C95="Yes",D95=$B$10),"Yes","No"),IF($B$11&lt;&gt;"All",IF(AND($C95="Yes",$D95=$B$10,$E95=$B$11),"Yes","No"),"--")),"--")</f>
        <v>Yes</v>
      </c>
      <c r="G95" s="62">
        <v>1900939.9235739473</v>
      </c>
      <c r="H95" s="63">
        <v>535886.95999147755</v>
      </c>
      <c r="J95" s="43">
        <f>IFERROR(IF(ISNUMBER(K95),IF($B$13="Goal",COUNTIFS($G$17:$G$516,"&lt;"&amp;$G95,$F$17:$F$516,"Yes")+COUNTIFS(G$17:G95,G95),COUNTIFS($H$17:$H$516,"&lt;"&amp;$H95,$F$17:$F$516,"Yes")+COUNTIFS(H$17:H95,H95)),NA()),NA())</f>
        <v>246</v>
      </c>
      <c r="K95" s="29">
        <f t="shared" si="2"/>
        <v>1900939.9235739473</v>
      </c>
    </row>
    <row r="96" spans="1:11" x14ac:dyDescent="0.3">
      <c r="A96" s="26">
        <f>SUM(A95,1)</f>
        <v>80</v>
      </c>
      <c r="B96" s="54" t="s">
        <v>45</v>
      </c>
      <c r="C96" s="55" t="s">
        <v>36</v>
      </c>
      <c r="D96" s="55" t="s">
        <v>26</v>
      </c>
      <c r="E96" s="55" t="s">
        <v>23</v>
      </c>
      <c r="F96" s="27" t="str">
        <f>IFERROR(IF($B$11="All",IF(AND($C96="Yes",D96=$B$10),"Yes","No"),IF($B$11&lt;&gt;"All",IF(AND($C96="Yes",$D96=$B$10,$E96=$B$11),"Yes","No"),"--")),"--")</f>
        <v>Yes</v>
      </c>
      <c r="G96" s="62">
        <v>2785255.4782186123</v>
      </c>
      <c r="H96" s="63">
        <v>536032.36112850846</v>
      </c>
      <c r="J96" s="43">
        <f>IFERROR(IF(ISNUMBER(K96),IF($B$13="Goal",COUNTIFS($G$17:$G$516,"&lt;"&amp;$G96,$F$17:$F$516,"Yes")+COUNTIFS(G$17:G96,G96),COUNTIFS($H$17:$H$516,"&lt;"&amp;$H96,$F$17:$F$516,"Yes")+COUNTIFS(H$17:H96,H96)),NA()),NA())</f>
        <v>388</v>
      </c>
      <c r="K96" s="29">
        <f t="shared" si="2"/>
        <v>2785255.4782186123</v>
      </c>
    </row>
    <row r="97" spans="1:11" x14ac:dyDescent="0.3">
      <c r="A97" s="26">
        <f>SUM(A96,1)</f>
        <v>81</v>
      </c>
      <c r="B97" s="54" t="s">
        <v>45</v>
      </c>
      <c r="C97" s="55" t="s">
        <v>36</v>
      </c>
      <c r="D97" s="55" t="s">
        <v>26</v>
      </c>
      <c r="E97" s="55" t="s">
        <v>23</v>
      </c>
      <c r="F97" s="27" t="str">
        <f>IFERROR(IF($B$11="All",IF(AND($C97="Yes",D97=$B$10),"Yes","No"),IF($B$11&lt;&gt;"All",IF(AND($C97="Yes",$D97=$B$10,$E97=$B$11),"Yes","No"),"--")),"--")</f>
        <v>Yes</v>
      </c>
      <c r="G97" s="62">
        <v>237361.6038055594</v>
      </c>
      <c r="H97" s="63">
        <v>540151.92679966835</v>
      </c>
      <c r="J97" s="43">
        <f>IFERROR(IF(ISNUMBER(K97),IF($B$13="Goal",COUNTIFS($G$17:$G$516,"&lt;"&amp;$G97,$F$17:$F$516,"Yes")+COUNTIFS(G$17:G97,G97),COUNTIFS($H$17:$H$516,"&lt;"&amp;$H97,$F$17:$F$516,"Yes")+COUNTIFS(H$17:H97,H97)),NA()),NA())</f>
        <v>33</v>
      </c>
      <c r="K97" s="29">
        <f t="shared" si="2"/>
        <v>237361.6038055594</v>
      </c>
    </row>
    <row r="98" spans="1:11" x14ac:dyDescent="0.3">
      <c r="A98" s="26">
        <f>SUM(A97,1)</f>
        <v>82</v>
      </c>
      <c r="B98" s="54" t="s">
        <v>45</v>
      </c>
      <c r="C98" s="55" t="s">
        <v>36</v>
      </c>
      <c r="D98" s="55" t="s">
        <v>26</v>
      </c>
      <c r="E98" s="55" t="s">
        <v>23</v>
      </c>
      <c r="F98" s="27" t="str">
        <f>IFERROR(IF($B$11="All",IF(AND($C98="Yes",D98=$B$10),"Yes","No"),IF($B$11&lt;&gt;"All",IF(AND($C98="Yes",$D98=$B$10,$E98=$B$11),"Yes","No"),"--")),"--")</f>
        <v>Yes</v>
      </c>
      <c r="G98" s="62">
        <v>2265574.2305628434</v>
      </c>
      <c r="H98" s="63">
        <v>552134.66158621642</v>
      </c>
      <c r="J98" s="43">
        <f>IFERROR(IF(ISNUMBER(K98),IF($B$13="Goal",COUNTIFS($G$17:$G$516,"&lt;"&amp;$G98,$F$17:$F$516,"Yes")+COUNTIFS(G$17:G98,G98),COUNTIFS($H$17:$H$516,"&lt;"&amp;$H98,$F$17:$F$516,"Yes")+COUNTIFS(H$17:H98,H98)),NA()),NA())</f>
        <v>305</v>
      </c>
      <c r="K98" s="29">
        <f t="shared" si="2"/>
        <v>2265574.2305628434</v>
      </c>
    </row>
    <row r="99" spans="1:11" x14ac:dyDescent="0.3">
      <c r="A99" s="26">
        <f>SUM(A98,1)</f>
        <v>83</v>
      </c>
      <c r="B99" s="54" t="s">
        <v>45</v>
      </c>
      <c r="C99" s="55" t="s">
        <v>36</v>
      </c>
      <c r="D99" s="55" t="s">
        <v>26</v>
      </c>
      <c r="E99" s="55" t="s">
        <v>23</v>
      </c>
      <c r="F99" s="27" t="str">
        <f>IFERROR(IF($B$11="All",IF(AND($C99="Yes",D99=$B$10),"Yes","No"),IF($B$11&lt;&gt;"All",IF(AND($C99="Yes",$D99=$B$10,$E99=$B$11),"Yes","No"),"--")),"--")</f>
        <v>Yes</v>
      </c>
      <c r="G99" s="62">
        <v>637544.16290714371</v>
      </c>
      <c r="H99" s="63">
        <v>554580.24064122699</v>
      </c>
      <c r="J99" s="43">
        <f>IFERROR(IF(ISNUMBER(K99),IF($B$13="Goal",COUNTIFS($G$17:$G$516,"&lt;"&amp;$G99,$F$17:$F$516,"Yes")+COUNTIFS(G$17:G99,G99),COUNTIFS($H$17:$H$516,"&lt;"&amp;$H99,$F$17:$F$516,"Yes")+COUNTIFS(H$17:H99,H99)),NA()),NA())</f>
        <v>87</v>
      </c>
      <c r="K99" s="29">
        <f t="shared" si="2"/>
        <v>637544.16290714371</v>
      </c>
    </row>
    <row r="100" spans="1:11" x14ac:dyDescent="0.3">
      <c r="A100" s="26">
        <f>SUM(A99,1)</f>
        <v>84</v>
      </c>
      <c r="B100" s="54" t="s">
        <v>45</v>
      </c>
      <c r="C100" s="55" t="s">
        <v>36</v>
      </c>
      <c r="D100" s="55" t="s">
        <v>26</v>
      </c>
      <c r="E100" s="55" t="s">
        <v>23</v>
      </c>
      <c r="F100" s="27" t="str">
        <f>IFERROR(IF($B$11="All",IF(AND($C100="Yes",D100=$B$10),"Yes","No"),IF($B$11&lt;&gt;"All",IF(AND($C100="Yes",$D100=$B$10,$E100=$B$11),"Yes","No"),"--")),"--")</f>
        <v>Yes</v>
      </c>
      <c r="G100" s="62">
        <v>1892248.3007878915</v>
      </c>
      <c r="H100" s="63">
        <v>565022.61999239249</v>
      </c>
      <c r="J100" s="28">
        <f>IFERROR(IF(ISNUMBER(K100),IF($B$13="Goal",COUNTIFS($G$17:$G$516,"&lt;"&amp;$G100,$F$17:$F$516,"Yes")+COUNTIFS(G$17:G100,G100),COUNTIFS($H$17:$H$516,"&lt;"&amp;$H100,$F$17:$F$516,"Yes")+COUNTIFS(H$17:H100,H100)),NA()),NA())</f>
        <v>245</v>
      </c>
      <c r="K100" s="29">
        <f t="shared" si="2"/>
        <v>1892248.3007878915</v>
      </c>
    </row>
    <row r="101" spans="1:11" x14ac:dyDescent="0.3">
      <c r="A101" s="26">
        <f>SUM(A100,1)</f>
        <v>85</v>
      </c>
      <c r="B101" s="54" t="s">
        <v>45</v>
      </c>
      <c r="C101" s="55" t="s">
        <v>36</v>
      </c>
      <c r="D101" s="55" t="s">
        <v>26</v>
      </c>
      <c r="E101" s="55" t="s">
        <v>23</v>
      </c>
      <c r="F101" s="27" t="str">
        <f>IFERROR(IF($B$11="All",IF(AND($C101="Yes",D101=$B$10),"Yes","No"),IF($B$11&lt;&gt;"All",IF(AND($C101="Yes",$D101=$B$10,$E101=$B$11),"Yes","No"),"--")),"--")</f>
        <v>Yes</v>
      </c>
      <c r="G101" s="62">
        <v>2849234.8169243829</v>
      </c>
      <c r="H101" s="63">
        <v>584230.73753022775</v>
      </c>
      <c r="J101" s="28">
        <f>IFERROR(IF(ISNUMBER(K101),IF($B$13="Goal",COUNTIFS($G$17:$G$516,"&lt;"&amp;$G101,$F$17:$F$516,"Yes")+COUNTIFS(G$17:G101,G101),COUNTIFS($H$17:$H$516,"&lt;"&amp;$H101,$F$17:$F$516,"Yes")+COUNTIFS(H$17:H101,H101)),NA()),NA())</f>
        <v>397</v>
      </c>
      <c r="K101" s="29">
        <f t="shared" si="2"/>
        <v>2849234.8169243829</v>
      </c>
    </row>
    <row r="102" spans="1:11" x14ac:dyDescent="0.3">
      <c r="A102" s="26">
        <f>SUM(A101,1)</f>
        <v>86</v>
      </c>
      <c r="B102" s="54" t="s">
        <v>45</v>
      </c>
      <c r="C102" s="55" t="s">
        <v>36</v>
      </c>
      <c r="D102" s="55" t="s">
        <v>26</v>
      </c>
      <c r="E102" s="55" t="s">
        <v>23</v>
      </c>
      <c r="F102" s="27" t="str">
        <f>IFERROR(IF($B$11="All",IF(AND($C102="Yes",D102=$B$10),"Yes","No"),IF($B$11&lt;&gt;"All",IF(AND($C102="Yes",$D102=$B$10,$E102=$B$11),"Yes","No"),"--")),"--")</f>
        <v>Yes</v>
      </c>
      <c r="G102" s="62">
        <v>3750965.7804968841</v>
      </c>
      <c r="H102" s="63">
        <v>585868.47920078493</v>
      </c>
      <c r="J102" s="43">
        <f>IFERROR(IF(ISNUMBER(K102),IF($B$13="Goal",COUNTIFS($G$17:$G$516,"&lt;"&amp;$G102,$F$17:$F$516,"Yes")+COUNTIFS(G$17:G102,G102),COUNTIFS($H$17:$H$516,"&lt;"&amp;$H102,$F$17:$F$516,"Yes")+COUNTIFS(H$17:H102,H102)),NA()),NA())</f>
        <v>461</v>
      </c>
      <c r="K102" s="29">
        <f t="shared" si="2"/>
        <v>3750965.7804968841</v>
      </c>
    </row>
    <row r="103" spans="1:11" x14ac:dyDescent="0.3">
      <c r="A103" s="26">
        <f>SUM(A102,1)</f>
        <v>87</v>
      </c>
      <c r="B103" s="54" t="s">
        <v>45</v>
      </c>
      <c r="C103" s="55" t="s">
        <v>36</v>
      </c>
      <c r="D103" s="55" t="s">
        <v>26</v>
      </c>
      <c r="E103" s="55" t="s">
        <v>23</v>
      </c>
      <c r="F103" s="27" t="str">
        <f>IFERROR(IF($B$11="All",IF(AND($C103="Yes",D103=$B$10),"Yes","No"),IF($B$11&lt;&gt;"All",IF(AND($C103="Yes",$D103=$B$10,$E103=$B$11),"Yes","No"),"--")),"--")</f>
        <v>Yes</v>
      </c>
      <c r="G103" s="62">
        <v>915035.42193833191</v>
      </c>
      <c r="H103" s="63">
        <v>586556.55397434649</v>
      </c>
      <c r="J103" s="28">
        <f>IFERROR(IF(ISNUMBER(K103),IF($B$13="Goal",COUNTIFS($G$17:$G$516,"&lt;"&amp;$G103,$F$17:$F$516,"Yes")+COUNTIFS(G$17:G103,G103),COUNTIFS($H$17:$H$516,"&lt;"&amp;$H103,$F$17:$F$516,"Yes")+COUNTIFS(H$17:H103,H103)),NA()),NA())</f>
        <v>123</v>
      </c>
      <c r="K103" s="29">
        <f t="shared" si="2"/>
        <v>915035.42193833191</v>
      </c>
    </row>
    <row r="104" spans="1:11" x14ac:dyDescent="0.3">
      <c r="A104" s="26">
        <f>SUM(A103,1)</f>
        <v>88</v>
      </c>
      <c r="B104" s="54" t="s">
        <v>45</v>
      </c>
      <c r="C104" s="55" t="s">
        <v>36</v>
      </c>
      <c r="D104" s="55" t="s">
        <v>26</v>
      </c>
      <c r="E104" s="55" t="s">
        <v>23</v>
      </c>
      <c r="F104" s="27" t="str">
        <f>IFERROR(IF($B$11="All",IF(AND($C104="Yes",D104=$B$10),"Yes","No"),IF($B$11&lt;&gt;"All",IF(AND($C104="Yes",$D104=$B$10,$E104=$B$11),"Yes","No"),"--")),"--")</f>
        <v>Yes</v>
      </c>
      <c r="G104" s="62">
        <v>2549841.4592035729</v>
      </c>
      <c r="H104" s="63">
        <v>600918.35444547655</v>
      </c>
      <c r="J104" s="28">
        <f>IFERROR(IF(ISNUMBER(K104),IF($B$13="Goal",COUNTIFS($G$17:$G$516,"&lt;"&amp;$G104,$F$17:$F$516,"Yes")+COUNTIFS(G$17:G104,G104),COUNTIFS($H$17:$H$516,"&lt;"&amp;$H104,$F$17:$F$516,"Yes")+COUNTIFS(H$17:H104,H104)),NA()),NA())</f>
        <v>353</v>
      </c>
      <c r="K104" s="29">
        <f t="shared" si="2"/>
        <v>2549841.4592035729</v>
      </c>
    </row>
    <row r="105" spans="1:11" x14ac:dyDescent="0.3">
      <c r="A105" s="26">
        <f>SUM(A104,1)</f>
        <v>89</v>
      </c>
      <c r="B105" s="54" t="s">
        <v>45</v>
      </c>
      <c r="C105" s="55" t="s">
        <v>36</v>
      </c>
      <c r="D105" s="55" t="s">
        <v>26</v>
      </c>
      <c r="E105" s="55" t="s">
        <v>23</v>
      </c>
      <c r="F105" s="27" t="str">
        <f>IFERROR(IF($B$11="All",IF(AND($C105="Yes",D105=$B$10),"Yes","No"),IF($B$11&lt;&gt;"All",IF(AND($C105="Yes",$D105=$B$10,$E105=$B$11),"Yes","No"),"--")),"--")</f>
        <v>Yes</v>
      </c>
      <c r="G105" s="62">
        <v>2002178.3519102163</v>
      </c>
      <c r="H105" s="63">
        <v>616611.18493320548</v>
      </c>
      <c r="J105" s="43">
        <f>IFERROR(IF(ISNUMBER(K105),IF($B$13="Goal",COUNTIFS($G$17:$G$516,"&lt;"&amp;$G105,$F$17:$F$516,"Yes")+COUNTIFS(G$17:G105,G105),COUNTIFS($H$17:$H$516,"&lt;"&amp;$H105,$F$17:$F$516,"Yes")+COUNTIFS(H$17:H105,H105)),NA()),NA())</f>
        <v>257</v>
      </c>
      <c r="K105" s="29">
        <f t="shared" si="2"/>
        <v>2002178.3519102163</v>
      </c>
    </row>
    <row r="106" spans="1:11" x14ac:dyDescent="0.3">
      <c r="A106" s="26">
        <f>SUM(A105,1)</f>
        <v>90</v>
      </c>
      <c r="B106" s="54" t="s">
        <v>45</v>
      </c>
      <c r="C106" s="55" t="s">
        <v>36</v>
      </c>
      <c r="D106" s="55" t="s">
        <v>26</v>
      </c>
      <c r="E106" s="55" t="s">
        <v>23</v>
      </c>
      <c r="F106" s="27" t="str">
        <f>IFERROR(IF($B$11="All",IF(AND($C106="Yes",D106=$B$10),"Yes","No"),IF($B$11&lt;&gt;"All",IF(AND($C106="Yes",$D106=$B$10,$E106=$B$11),"Yes","No"),"--")),"--")</f>
        <v>Yes</v>
      </c>
      <c r="G106" s="62">
        <v>978340.09344970016</v>
      </c>
      <c r="H106" s="63">
        <v>618769.18539134494</v>
      </c>
      <c r="J106" s="28">
        <f>IFERROR(IF(ISNUMBER(K106),IF($B$13="Goal",COUNTIFS($G$17:$G$516,"&lt;"&amp;$G106,$F$17:$F$516,"Yes")+COUNTIFS(G$17:G106,G106),COUNTIFS($H$17:$H$516,"&lt;"&amp;$H106,$F$17:$F$516,"Yes")+COUNTIFS(H$17:H106,H106)),NA()),NA())</f>
        <v>133</v>
      </c>
      <c r="K106" s="29">
        <f t="shared" si="2"/>
        <v>978340.09344970016</v>
      </c>
    </row>
    <row r="107" spans="1:11" x14ac:dyDescent="0.3">
      <c r="A107" s="26">
        <f>SUM(A106,1)</f>
        <v>91</v>
      </c>
      <c r="B107" s="54" t="s">
        <v>45</v>
      </c>
      <c r="C107" s="55" t="s">
        <v>36</v>
      </c>
      <c r="D107" s="55" t="s">
        <v>26</v>
      </c>
      <c r="E107" s="55" t="s">
        <v>23</v>
      </c>
      <c r="F107" s="27" t="str">
        <f>IFERROR(IF($B$11="All",IF(AND($C107="Yes",D107=$B$10),"Yes","No"),IF($B$11&lt;&gt;"All",IF(AND($C107="Yes",$D107=$B$10,$E107=$B$11),"Yes","No"),"--")),"--")</f>
        <v>Yes</v>
      </c>
      <c r="G107" s="62">
        <v>619800.95020941575</v>
      </c>
      <c r="H107" s="63">
        <v>619520.03863887151</v>
      </c>
      <c r="J107" s="43">
        <f>IFERROR(IF(ISNUMBER(K107),IF($B$13="Goal",COUNTIFS($G$17:$G$516,"&lt;"&amp;$G107,$F$17:$F$516,"Yes")+COUNTIFS(G$17:G107,G107),COUNTIFS($H$17:$H$516,"&lt;"&amp;$H107,$F$17:$F$516,"Yes")+COUNTIFS(H$17:H107,H107)),NA()),NA())</f>
        <v>83</v>
      </c>
      <c r="K107" s="29">
        <f t="shared" si="2"/>
        <v>619800.95020941575</v>
      </c>
    </row>
    <row r="108" spans="1:11" x14ac:dyDescent="0.3">
      <c r="A108" s="26">
        <f>SUM(A107,1)</f>
        <v>92</v>
      </c>
      <c r="B108" s="54" t="s">
        <v>45</v>
      </c>
      <c r="C108" s="55" t="s">
        <v>36</v>
      </c>
      <c r="D108" s="55" t="s">
        <v>26</v>
      </c>
      <c r="E108" s="55" t="s">
        <v>23</v>
      </c>
      <c r="F108" s="27" t="str">
        <f>IFERROR(IF($B$11="All",IF(AND($C108="Yes",D108=$B$10),"Yes","No"),IF($B$11&lt;&gt;"All",IF(AND($C108="Yes",$D108=$B$10,$E108=$B$11),"Yes","No"),"--")),"--")</f>
        <v>Yes</v>
      </c>
      <c r="G108" s="62">
        <v>2009460.7128388428</v>
      </c>
      <c r="H108" s="63">
        <v>622109.66745274712</v>
      </c>
      <c r="J108" s="28">
        <f>IFERROR(IF(ISNUMBER(K108),IF($B$13="Goal",COUNTIFS($G$17:$G$516,"&lt;"&amp;$G108,$F$17:$F$516,"Yes")+COUNTIFS(G$17:G108,G108),COUNTIFS($H$17:$H$516,"&lt;"&amp;$H108,$F$17:$F$516,"Yes")+COUNTIFS(H$17:H108,H108)),NA()),NA())</f>
        <v>258</v>
      </c>
      <c r="K108" s="29">
        <f t="shared" si="2"/>
        <v>2009460.7128388428</v>
      </c>
    </row>
    <row r="109" spans="1:11" x14ac:dyDescent="0.3">
      <c r="A109" s="26">
        <f>SUM(A108,1)</f>
        <v>93</v>
      </c>
      <c r="B109" s="54" t="s">
        <v>45</v>
      </c>
      <c r="C109" s="55" t="s">
        <v>36</v>
      </c>
      <c r="D109" s="55" t="s">
        <v>26</v>
      </c>
      <c r="E109" s="55" t="s">
        <v>23</v>
      </c>
      <c r="F109" s="27" t="str">
        <f>IFERROR(IF($B$11="All",IF(AND($C109="Yes",D109=$B$10),"Yes","No"),IF($B$11&lt;&gt;"All",IF(AND($C109="Yes",$D109=$B$10,$E109=$B$11),"Yes","No"),"--")),"--")</f>
        <v>Yes</v>
      </c>
      <c r="G109" s="62">
        <v>3450490.3098141677</v>
      </c>
      <c r="H109" s="63">
        <v>632052.5476533093</v>
      </c>
      <c r="J109" s="28">
        <f>IFERROR(IF(ISNUMBER(K109),IF($B$13="Goal",COUNTIFS($G$17:$G$516,"&lt;"&amp;$G109,$F$17:$F$516,"Yes")+COUNTIFS(G$17:G109,G109),COUNTIFS($H$17:$H$516,"&lt;"&amp;$H109,$F$17:$F$516,"Yes")+COUNTIFS(H$17:H109,H109)),NA()),NA())</f>
        <v>441</v>
      </c>
      <c r="K109" s="29">
        <f t="shared" si="2"/>
        <v>3450490.3098141677</v>
      </c>
    </row>
    <row r="110" spans="1:11" x14ac:dyDescent="0.3">
      <c r="A110" s="26">
        <f>SUM(A109,1)</f>
        <v>94</v>
      </c>
      <c r="B110" s="54" t="s">
        <v>45</v>
      </c>
      <c r="C110" s="55" t="s">
        <v>36</v>
      </c>
      <c r="D110" s="55" t="s">
        <v>26</v>
      </c>
      <c r="E110" s="55" t="s">
        <v>23</v>
      </c>
      <c r="F110" s="27" t="str">
        <f>IFERROR(IF($B$11="All",IF(AND($C110="Yes",D110=$B$10),"Yes","No"),IF($B$11&lt;&gt;"All",IF(AND($C110="Yes",$D110=$B$10,$E110=$B$11),"Yes","No"),"--")),"--")</f>
        <v>Yes</v>
      </c>
      <c r="G110" s="62">
        <v>2589214.7507895119</v>
      </c>
      <c r="H110" s="63">
        <v>632748.14476669556</v>
      </c>
      <c r="J110" s="43">
        <f>IFERROR(IF(ISNUMBER(K110),IF($B$13="Goal",COUNTIFS($G$17:$G$516,"&lt;"&amp;$G110,$F$17:$F$516,"Yes")+COUNTIFS(G$17:G110,G110),COUNTIFS($H$17:$H$516,"&lt;"&amp;$H110,$F$17:$F$516,"Yes")+COUNTIFS(H$17:H110,H110)),NA()),NA())</f>
        <v>358</v>
      </c>
      <c r="K110" s="29">
        <f t="shared" si="2"/>
        <v>2589214.7507895119</v>
      </c>
    </row>
    <row r="111" spans="1:11" x14ac:dyDescent="0.3">
      <c r="A111" s="26">
        <f>SUM(A110,1)</f>
        <v>95</v>
      </c>
      <c r="B111" s="54" t="s">
        <v>45</v>
      </c>
      <c r="C111" s="55" t="s">
        <v>36</v>
      </c>
      <c r="D111" s="55" t="s">
        <v>26</v>
      </c>
      <c r="E111" s="55" t="s">
        <v>23</v>
      </c>
      <c r="F111" s="27" t="str">
        <f>IFERROR(IF($B$11="All",IF(AND($C111="Yes",D111=$B$10),"Yes","No"),IF($B$11&lt;&gt;"All",IF(AND($C111="Yes",$D111=$B$10,$E111=$B$11),"Yes","No"),"--")),"--")</f>
        <v>Yes</v>
      </c>
      <c r="G111" s="62">
        <v>3957414.2437814865</v>
      </c>
      <c r="H111" s="63">
        <v>641328.40401220531</v>
      </c>
      <c r="J111" s="43">
        <f>IFERROR(IF(ISNUMBER(K111),IF($B$13="Goal",COUNTIFS($G$17:$G$516,"&lt;"&amp;$G111,$F$17:$F$516,"Yes")+COUNTIFS(G$17:G111,G111),COUNTIFS($H$17:$H$516,"&lt;"&amp;$H111,$F$17:$F$516,"Yes")+COUNTIFS(H$17:H111,H111)),NA()),NA())</f>
        <v>472</v>
      </c>
      <c r="K111" s="29">
        <f t="shared" si="2"/>
        <v>3957414.2437814865</v>
      </c>
    </row>
    <row r="112" spans="1:11" x14ac:dyDescent="0.3">
      <c r="A112" s="26">
        <f>SUM(A111,1)</f>
        <v>96</v>
      </c>
      <c r="B112" s="54" t="s">
        <v>45</v>
      </c>
      <c r="C112" s="55" t="s">
        <v>36</v>
      </c>
      <c r="D112" s="55" t="s">
        <v>26</v>
      </c>
      <c r="E112" s="55" t="s">
        <v>23</v>
      </c>
      <c r="F112" s="27" t="str">
        <f>IFERROR(IF($B$11="All",IF(AND($C112="Yes",D112=$B$10),"Yes","No"),IF($B$11&lt;&gt;"All",IF(AND($C112="Yes",$D112=$B$10,$E112=$B$11),"Yes","No"),"--")),"--")</f>
        <v>Yes</v>
      </c>
      <c r="G112" s="62">
        <v>742319.25285822991</v>
      </c>
      <c r="H112" s="63">
        <v>660082.55196593096</v>
      </c>
      <c r="J112" s="43">
        <f>IFERROR(IF(ISNUMBER(K112),IF($B$13="Goal",COUNTIFS($G$17:$G$516,"&lt;"&amp;$G112,$F$17:$F$516,"Yes")+COUNTIFS(G$17:G112,G112),COUNTIFS($H$17:$H$516,"&lt;"&amp;$H112,$F$17:$F$516,"Yes")+COUNTIFS(H$17:H112,H112)),NA()),NA())</f>
        <v>104</v>
      </c>
      <c r="K112" s="29">
        <f t="shared" si="2"/>
        <v>742319.25285822991</v>
      </c>
    </row>
    <row r="113" spans="1:11" x14ac:dyDescent="0.3">
      <c r="A113" s="26">
        <f>SUM(A112,1)</f>
        <v>97</v>
      </c>
      <c r="B113" s="54" t="s">
        <v>45</v>
      </c>
      <c r="C113" s="55" t="s">
        <v>36</v>
      </c>
      <c r="D113" s="55" t="s">
        <v>26</v>
      </c>
      <c r="E113" s="55" t="s">
        <v>23</v>
      </c>
      <c r="F113" s="27" t="str">
        <f>IFERROR(IF($B$11="All",IF(AND($C113="Yes",D113=$B$10),"Yes","No"),IF($B$11&lt;&gt;"All",IF(AND($C113="Yes",$D113=$B$10,$E113=$B$11),"Yes","No"),"--")),"--")</f>
        <v>Yes</v>
      </c>
      <c r="G113" s="62">
        <v>1528073.7795312114</v>
      </c>
      <c r="H113" s="63">
        <v>678553.51602445275</v>
      </c>
      <c r="J113" s="28">
        <f>IFERROR(IF(ISNUMBER(K113),IF($B$13="Goal",COUNTIFS($G$17:$G$516,"&lt;"&amp;$G113,$F$17:$F$516,"Yes")+COUNTIFS(G$17:G113,G113),COUNTIFS($H$17:$H$516,"&lt;"&amp;$H113,$F$17:$F$516,"Yes")+COUNTIFS(H$17:H113,H113)),NA()),NA())</f>
        <v>193</v>
      </c>
      <c r="K113" s="29">
        <f t="shared" si="2"/>
        <v>1528073.7795312114</v>
      </c>
    </row>
    <row r="114" spans="1:11" x14ac:dyDescent="0.3">
      <c r="A114" s="26">
        <f>SUM(A113,1)</f>
        <v>98</v>
      </c>
      <c r="B114" s="54" t="s">
        <v>45</v>
      </c>
      <c r="C114" s="55" t="s">
        <v>36</v>
      </c>
      <c r="D114" s="55" t="s">
        <v>26</v>
      </c>
      <c r="E114" s="55" t="s">
        <v>23</v>
      </c>
      <c r="F114" s="27" t="str">
        <f>IFERROR(IF($B$11="All",IF(AND($C114="Yes",D114=$B$10),"Yes","No"),IF($B$11&lt;&gt;"All",IF(AND($C114="Yes",$D114=$B$10,$E114=$B$11),"Yes","No"),"--")),"--")</f>
        <v>Yes</v>
      </c>
      <c r="G114" s="62">
        <v>1747845.4878006086</v>
      </c>
      <c r="H114" s="63">
        <v>684082.07391000341</v>
      </c>
      <c r="J114" s="28">
        <f>IFERROR(IF(ISNUMBER(K114),IF($B$13="Goal",COUNTIFS($G$17:$G$516,"&lt;"&amp;$G114,$F$17:$F$516,"Yes")+COUNTIFS(G$17:G114,G114),COUNTIFS($H$17:$H$516,"&lt;"&amp;$H114,$F$17:$F$516,"Yes")+COUNTIFS(H$17:H114,H114)),NA()),NA())</f>
        <v>224</v>
      </c>
      <c r="K114" s="29">
        <f t="shared" si="2"/>
        <v>1747845.4878006086</v>
      </c>
    </row>
    <row r="115" spans="1:11" x14ac:dyDescent="0.3">
      <c r="A115" s="26">
        <f>SUM(A114,1)</f>
        <v>99</v>
      </c>
      <c r="B115" s="54" t="s">
        <v>45</v>
      </c>
      <c r="C115" s="55" t="s">
        <v>36</v>
      </c>
      <c r="D115" s="55" t="s">
        <v>26</v>
      </c>
      <c r="E115" s="55" t="s">
        <v>23</v>
      </c>
      <c r="F115" s="27" t="str">
        <f>IFERROR(IF($B$11="All",IF(AND($C115="Yes",D115=$B$10),"Yes","No"),IF($B$11&lt;&gt;"All",IF(AND($C115="Yes",$D115=$B$10,$E115=$B$11),"Yes","No"),"--")),"--")</f>
        <v>Yes</v>
      </c>
      <c r="G115" s="62">
        <v>3512467.0999139841</v>
      </c>
      <c r="H115" s="63">
        <v>700262.91051186365</v>
      </c>
      <c r="J115" s="28">
        <f>IFERROR(IF(ISNUMBER(K115),IF($B$13="Goal",COUNTIFS($G$17:$G$516,"&lt;"&amp;$G115,$F$17:$F$516,"Yes")+COUNTIFS(G$17:G115,G115),COUNTIFS($H$17:$H$516,"&lt;"&amp;$H115,$F$17:$F$516,"Yes")+COUNTIFS(H$17:H115,H115)),NA()),NA())</f>
        <v>447</v>
      </c>
      <c r="K115" s="29">
        <f t="shared" si="2"/>
        <v>3512467.0999139841</v>
      </c>
    </row>
    <row r="116" spans="1:11" x14ac:dyDescent="0.3">
      <c r="A116" s="26">
        <f>SUM(A115,1)</f>
        <v>100</v>
      </c>
      <c r="B116" s="54" t="s">
        <v>45</v>
      </c>
      <c r="C116" s="55" t="s">
        <v>36</v>
      </c>
      <c r="D116" s="55" t="s">
        <v>26</v>
      </c>
      <c r="E116" s="55" t="s">
        <v>23</v>
      </c>
      <c r="F116" s="27" t="str">
        <f>IFERROR(IF($B$11="All",IF(AND($C116="Yes",D116=$B$10),"Yes","No"),IF($B$11&lt;&gt;"All",IF(AND($C116="Yes",$D116=$B$10,$E116=$B$11),"Yes","No"),"--")),"--")</f>
        <v>Yes</v>
      </c>
      <c r="G116" s="62">
        <v>2476517.939081498</v>
      </c>
      <c r="H116" s="63">
        <v>703718.05748633272</v>
      </c>
      <c r="J116" s="43">
        <f>IFERROR(IF(ISNUMBER(K116),IF($B$13="Goal",COUNTIFS($G$17:$G$516,"&lt;"&amp;$G116,$F$17:$F$516,"Yes")+COUNTIFS(G$17:G116,G116),COUNTIFS($H$17:$H$516,"&lt;"&amp;$H116,$F$17:$F$516,"Yes")+COUNTIFS(H$17:H116,H116)),NA()),NA())</f>
        <v>340</v>
      </c>
      <c r="K116" s="29">
        <f t="shared" si="2"/>
        <v>2476517.939081498</v>
      </c>
    </row>
    <row r="117" spans="1:11" x14ac:dyDescent="0.3">
      <c r="A117" s="26">
        <f>SUM(A116,1)</f>
        <v>101</v>
      </c>
      <c r="B117" s="54" t="s">
        <v>45</v>
      </c>
      <c r="C117" s="55" t="s">
        <v>36</v>
      </c>
      <c r="D117" s="55" t="s">
        <v>26</v>
      </c>
      <c r="E117" s="55" t="s">
        <v>23</v>
      </c>
      <c r="F117" s="27" t="str">
        <f>IFERROR(IF($B$11="All",IF(AND($C117="Yes",D117=$B$10),"Yes","No"),IF($B$11&lt;&gt;"All",IF(AND($C117="Yes",$D117=$B$10,$E117=$B$11),"Yes","No"),"--")),"--")</f>
        <v>Yes</v>
      </c>
      <c r="G117" s="62">
        <v>142697.61771206517</v>
      </c>
      <c r="H117" s="63">
        <v>708055.27003988076</v>
      </c>
      <c r="J117" s="43">
        <f>IFERROR(IF(ISNUMBER(K117),IF($B$13="Goal",COUNTIFS($G$17:$G$516,"&lt;"&amp;$G117,$F$17:$F$516,"Yes")+COUNTIFS(G$17:G117,G117),COUNTIFS($H$17:$H$516,"&lt;"&amp;$H117,$F$17:$F$516,"Yes")+COUNTIFS(H$17:H117,H117)),NA()),NA())</f>
        <v>19</v>
      </c>
      <c r="K117" s="29">
        <f t="shared" si="2"/>
        <v>142697.61771206517</v>
      </c>
    </row>
    <row r="118" spans="1:11" x14ac:dyDescent="0.3">
      <c r="A118" s="26">
        <f>SUM(A117,1)</f>
        <v>102</v>
      </c>
      <c r="B118" s="54" t="s">
        <v>45</v>
      </c>
      <c r="C118" s="55" t="s">
        <v>36</v>
      </c>
      <c r="D118" s="55" t="s">
        <v>26</v>
      </c>
      <c r="E118" s="55" t="s">
        <v>23</v>
      </c>
      <c r="F118" s="27" t="str">
        <f>IFERROR(IF($B$11="All",IF(AND($C118="Yes",D118=$B$10),"Yes","No"),IF($B$11&lt;&gt;"All",IF(AND($C118="Yes",$D118=$B$10,$E118=$B$11),"Yes","No"),"--")),"--")</f>
        <v>Yes</v>
      </c>
      <c r="G118" s="62">
        <v>2417021.8515923871</v>
      </c>
      <c r="H118" s="63">
        <v>721208.70862806553</v>
      </c>
      <c r="J118" s="28">
        <f>IFERROR(IF(ISNUMBER(K118),IF($B$13="Goal",COUNTIFS($G$17:$G$516,"&lt;"&amp;$G118,$F$17:$F$516,"Yes")+COUNTIFS(G$17:G118,G118),COUNTIFS($H$17:$H$516,"&lt;"&amp;$H118,$F$17:$F$516,"Yes")+COUNTIFS(H$17:H118,H118)),NA()),NA())</f>
        <v>333</v>
      </c>
      <c r="K118" s="29">
        <f t="shared" si="2"/>
        <v>2417021.8515923871</v>
      </c>
    </row>
    <row r="119" spans="1:11" x14ac:dyDescent="0.3">
      <c r="A119" s="26">
        <f>SUM(A118,1)</f>
        <v>103</v>
      </c>
      <c r="B119" s="54" t="s">
        <v>45</v>
      </c>
      <c r="C119" s="55" t="s">
        <v>36</v>
      </c>
      <c r="D119" s="55" t="s">
        <v>26</v>
      </c>
      <c r="E119" s="55" t="s">
        <v>23</v>
      </c>
      <c r="F119" s="27" t="str">
        <f>IFERROR(IF($B$11="All",IF(AND($C119="Yes",D119=$B$10),"Yes","No"),IF($B$11&lt;&gt;"All",IF(AND($C119="Yes",$D119=$B$10,$E119=$B$11),"Yes","No"),"--")),"--")</f>
        <v>Yes</v>
      </c>
      <c r="G119" s="62">
        <v>1175194.4194708765</v>
      </c>
      <c r="H119" s="63">
        <v>759272.62877732108</v>
      </c>
      <c r="J119" s="43">
        <f>IFERROR(IF(ISNUMBER(K119),IF($B$13="Goal",COUNTIFS($G$17:$G$516,"&lt;"&amp;$G119,$F$17:$F$516,"Yes")+COUNTIFS(G$17:G119,G119),COUNTIFS($H$17:$H$516,"&lt;"&amp;$H119,$F$17:$F$516,"Yes")+COUNTIFS(H$17:H119,H119)),NA()),NA())</f>
        <v>158</v>
      </c>
      <c r="K119" s="29">
        <f t="shared" si="2"/>
        <v>1175194.4194708765</v>
      </c>
    </row>
    <row r="120" spans="1:11" x14ac:dyDescent="0.3">
      <c r="A120" s="26">
        <f>SUM(A119,1)</f>
        <v>104</v>
      </c>
      <c r="B120" s="54" t="s">
        <v>45</v>
      </c>
      <c r="C120" s="55" t="s">
        <v>36</v>
      </c>
      <c r="D120" s="55" t="s">
        <v>26</v>
      </c>
      <c r="E120" s="55" t="s">
        <v>23</v>
      </c>
      <c r="F120" s="27" t="str">
        <f>IFERROR(IF($B$11="All",IF(AND($C120="Yes",D120=$B$10),"Yes","No"),IF($B$11&lt;&gt;"All",IF(AND($C120="Yes",$D120=$B$10,$E120=$B$11),"Yes","No"),"--")),"--")</f>
        <v>Yes</v>
      </c>
      <c r="G120" s="62">
        <v>1492517.951662896</v>
      </c>
      <c r="H120" s="63">
        <v>762496.92324154882</v>
      </c>
      <c r="J120" s="43">
        <f>IFERROR(IF(ISNUMBER(K120),IF($B$13="Goal",COUNTIFS($G$17:$G$516,"&lt;"&amp;$G120,$F$17:$F$516,"Yes")+COUNTIFS(G$17:G120,G120),COUNTIFS($H$17:$H$516,"&lt;"&amp;$H120,$F$17:$F$516,"Yes")+COUNTIFS(H$17:H120,H120)),NA()),NA())</f>
        <v>191</v>
      </c>
      <c r="K120" s="29">
        <f t="shared" si="2"/>
        <v>1492517.951662896</v>
      </c>
    </row>
    <row r="121" spans="1:11" x14ac:dyDescent="0.3">
      <c r="A121" s="26">
        <f>SUM(A120,1)</f>
        <v>105</v>
      </c>
      <c r="B121" s="54" t="s">
        <v>45</v>
      </c>
      <c r="C121" s="55" t="s">
        <v>36</v>
      </c>
      <c r="D121" s="55" t="s">
        <v>26</v>
      </c>
      <c r="E121" s="55" t="s">
        <v>23</v>
      </c>
      <c r="F121" s="27" t="str">
        <f>IFERROR(IF($B$11="All",IF(AND($C121="Yes",D121=$B$10),"Yes","No"),IF($B$11&lt;&gt;"All",IF(AND($C121="Yes",$D121=$B$10,$E121=$B$11),"Yes","No"),"--")),"--")</f>
        <v>Yes</v>
      </c>
      <c r="G121" s="62">
        <v>1744189.061470876</v>
      </c>
      <c r="H121" s="63">
        <v>764318.06561797124</v>
      </c>
      <c r="J121" s="43">
        <f>IFERROR(IF(ISNUMBER(K121),IF($B$13="Goal",COUNTIFS($G$17:$G$516,"&lt;"&amp;$G121,$F$17:$F$516,"Yes")+COUNTIFS(G$17:G121,G121),COUNTIFS($H$17:$H$516,"&lt;"&amp;$H121,$F$17:$F$516,"Yes")+COUNTIFS(H$17:H121,H121)),NA()),NA())</f>
        <v>223</v>
      </c>
      <c r="K121" s="29">
        <f t="shared" si="2"/>
        <v>1744189.061470876</v>
      </c>
    </row>
    <row r="122" spans="1:11" x14ac:dyDescent="0.3">
      <c r="A122" s="26">
        <f>SUM(A121,1)</f>
        <v>106</v>
      </c>
      <c r="B122" s="54" t="s">
        <v>45</v>
      </c>
      <c r="C122" s="55" t="s">
        <v>36</v>
      </c>
      <c r="D122" s="55" t="s">
        <v>26</v>
      </c>
      <c r="E122" s="55" t="s">
        <v>23</v>
      </c>
      <c r="F122" s="27" t="str">
        <f>IFERROR(IF($B$11="All",IF(AND($C122="Yes",D122=$B$10),"Yes","No"),IF($B$11&lt;&gt;"All",IF(AND($C122="Yes",$D122=$B$10,$E122=$B$11),"Yes","No"),"--")),"--")</f>
        <v>Yes</v>
      </c>
      <c r="G122" s="62">
        <v>1681003.2977243746</v>
      </c>
      <c r="H122" s="63">
        <v>775393.62012330315</v>
      </c>
      <c r="J122" s="28">
        <f>IFERROR(IF(ISNUMBER(K122),IF($B$13="Goal",COUNTIFS($G$17:$G$516,"&lt;"&amp;$G122,$F$17:$F$516,"Yes")+COUNTIFS(G$17:G122,G122),COUNTIFS($H$17:$H$516,"&lt;"&amp;$H122,$F$17:$F$516,"Yes")+COUNTIFS(H$17:H122,H122)),NA()),NA())</f>
        <v>218</v>
      </c>
      <c r="K122" s="29">
        <f t="shared" si="2"/>
        <v>1681003.2977243746</v>
      </c>
    </row>
    <row r="123" spans="1:11" x14ac:dyDescent="0.3">
      <c r="A123" s="26">
        <f>SUM(A122,1)</f>
        <v>107</v>
      </c>
      <c r="B123" s="54" t="s">
        <v>45</v>
      </c>
      <c r="C123" s="55" t="s">
        <v>36</v>
      </c>
      <c r="D123" s="55" t="s">
        <v>26</v>
      </c>
      <c r="E123" s="55" t="s">
        <v>23</v>
      </c>
      <c r="F123" s="27" t="str">
        <f>IFERROR(IF($B$11="All",IF(AND($C123="Yes",D123=$B$10),"Yes","No"),IF($B$11&lt;&gt;"All",IF(AND($C123="Yes",$D123=$B$10,$E123=$B$11),"Yes","No"),"--")),"--")</f>
        <v>Yes</v>
      </c>
      <c r="G123" s="62">
        <v>1217289.581670311</v>
      </c>
      <c r="H123" s="63">
        <v>785816.63262906345</v>
      </c>
      <c r="J123" s="43">
        <f>IFERROR(IF(ISNUMBER(K123),IF($B$13="Goal",COUNTIFS($G$17:$G$516,"&lt;"&amp;$G123,$F$17:$F$516,"Yes")+COUNTIFS(G$17:G123,G123),COUNTIFS($H$17:$H$516,"&lt;"&amp;$H123,$F$17:$F$516,"Yes")+COUNTIFS(H$17:H123,H123)),NA()),NA())</f>
        <v>164</v>
      </c>
      <c r="K123" s="29">
        <f t="shared" si="2"/>
        <v>1217289.581670311</v>
      </c>
    </row>
    <row r="124" spans="1:11" x14ac:dyDescent="0.3">
      <c r="A124" s="26">
        <f>SUM(A123,1)</f>
        <v>108</v>
      </c>
      <c r="B124" s="54" t="s">
        <v>45</v>
      </c>
      <c r="C124" s="55" t="s">
        <v>36</v>
      </c>
      <c r="D124" s="55" t="s">
        <v>26</v>
      </c>
      <c r="E124" s="55" t="s">
        <v>23</v>
      </c>
      <c r="F124" s="27" t="str">
        <f>IFERROR(IF($B$11="All",IF(AND($C124="Yes",D124=$B$10),"Yes","No"),IF($B$11&lt;&gt;"All",IF(AND($C124="Yes",$D124=$B$10,$E124=$B$11),"Yes","No"),"--")),"--")</f>
        <v>Yes</v>
      </c>
      <c r="G124" s="62">
        <v>2295460.8108619954</v>
      </c>
      <c r="H124" s="63">
        <v>797220.92088746326</v>
      </c>
      <c r="J124" s="43">
        <f>IFERROR(IF(ISNUMBER(K124),IF($B$13="Goal",COUNTIFS($G$17:$G$516,"&lt;"&amp;$G124,$F$17:$F$516,"Yes")+COUNTIFS(G$17:G124,G124),COUNTIFS($H$17:$H$516,"&lt;"&amp;$H124,$F$17:$F$516,"Yes")+COUNTIFS(H$17:H124,H124)),NA()),NA())</f>
        <v>308</v>
      </c>
      <c r="K124" s="29">
        <f t="shared" si="2"/>
        <v>2295460.8108619954</v>
      </c>
    </row>
    <row r="125" spans="1:11" x14ac:dyDescent="0.3">
      <c r="A125" s="26">
        <f>SUM(A124,1)</f>
        <v>109</v>
      </c>
      <c r="B125" s="54" t="s">
        <v>45</v>
      </c>
      <c r="C125" s="55" t="s">
        <v>36</v>
      </c>
      <c r="D125" s="55" t="s">
        <v>26</v>
      </c>
      <c r="E125" s="55" t="s">
        <v>23</v>
      </c>
      <c r="F125" s="27" t="str">
        <f>IFERROR(IF($B$11="All",IF(AND($C125="Yes",D125=$B$10),"Yes","No"),IF($B$11&lt;&gt;"All",IF(AND($C125="Yes",$D125=$B$10,$E125=$B$11),"Yes","No"),"--")),"--")</f>
        <v>Yes</v>
      </c>
      <c r="G125" s="62">
        <v>4098273.525264184</v>
      </c>
      <c r="H125" s="63">
        <v>797548.697075592</v>
      </c>
      <c r="J125" s="28">
        <f>IFERROR(IF(ISNUMBER(K125),IF($B$13="Goal",COUNTIFS($G$17:$G$516,"&lt;"&amp;$G125,$F$17:$F$516,"Yes")+COUNTIFS(G$17:G125,G125),COUNTIFS($H$17:$H$516,"&lt;"&amp;$H125,$F$17:$F$516,"Yes")+COUNTIFS(H$17:H125,H125)),NA()),NA())</f>
        <v>479</v>
      </c>
      <c r="K125" s="29">
        <f t="shared" si="2"/>
        <v>4098273.525264184</v>
      </c>
    </row>
    <row r="126" spans="1:11" x14ac:dyDescent="0.3">
      <c r="A126" s="26">
        <f>SUM(A125,1)</f>
        <v>110</v>
      </c>
      <c r="B126" s="54" t="s">
        <v>45</v>
      </c>
      <c r="C126" s="55" t="s">
        <v>36</v>
      </c>
      <c r="D126" s="55" t="s">
        <v>26</v>
      </c>
      <c r="E126" s="55" t="s">
        <v>23</v>
      </c>
      <c r="F126" s="27" t="str">
        <f>IFERROR(IF($B$11="All",IF(AND($C126="Yes",D126=$B$10),"Yes","No"),IF($B$11&lt;&gt;"All",IF(AND($C126="Yes",$D126=$B$10,$E126=$B$11),"Yes","No"),"--")),"--")</f>
        <v>Yes</v>
      </c>
      <c r="G126" s="62">
        <v>146740.61554151378</v>
      </c>
      <c r="H126" s="63">
        <v>806550.21260931378</v>
      </c>
      <c r="J126" s="43">
        <f>IFERROR(IF(ISNUMBER(K126),IF($B$13="Goal",COUNTIFS($G$17:$G$516,"&lt;"&amp;$G126,$F$17:$F$516,"Yes")+COUNTIFS(G$17:G126,G126),COUNTIFS($H$17:$H$516,"&lt;"&amp;$H126,$F$17:$F$516,"Yes")+COUNTIFS(H$17:H126,H126)),NA()),NA())</f>
        <v>20</v>
      </c>
      <c r="K126" s="29">
        <f t="shared" si="2"/>
        <v>146740.61554151378</v>
      </c>
    </row>
    <row r="127" spans="1:11" x14ac:dyDescent="0.3">
      <c r="A127" s="26">
        <f>SUM(A126,1)</f>
        <v>111</v>
      </c>
      <c r="B127" s="54" t="s">
        <v>45</v>
      </c>
      <c r="C127" s="55" t="s">
        <v>36</v>
      </c>
      <c r="D127" s="55" t="s">
        <v>26</v>
      </c>
      <c r="E127" s="55" t="s">
        <v>23</v>
      </c>
      <c r="F127" s="27" t="str">
        <f>IFERROR(IF($B$11="All",IF(AND($C127="Yes",D127=$B$10),"Yes","No"),IF($B$11&lt;&gt;"All",IF(AND($C127="Yes",$D127=$B$10,$E127=$B$11),"Yes","No"),"--")),"--")</f>
        <v>Yes</v>
      </c>
      <c r="G127" s="62">
        <v>2781148.450562214</v>
      </c>
      <c r="H127" s="63">
        <v>807148.48384806816</v>
      </c>
      <c r="J127" s="43">
        <f>IFERROR(IF(ISNUMBER(K127),IF($B$13="Goal",COUNTIFS($G$17:$G$516,"&lt;"&amp;$G127,$F$17:$F$516,"Yes")+COUNTIFS(G$17:G127,G127),COUNTIFS($H$17:$H$516,"&lt;"&amp;$H127,$F$17:$F$516,"Yes")+COUNTIFS(H$17:H127,H127)),NA()),NA())</f>
        <v>386</v>
      </c>
      <c r="K127" s="29">
        <f t="shared" si="2"/>
        <v>2781148.450562214</v>
      </c>
    </row>
    <row r="128" spans="1:11" x14ac:dyDescent="0.3">
      <c r="A128" s="26">
        <f>SUM(A127,1)</f>
        <v>112</v>
      </c>
      <c r="B128" s="54" t="s">
        <v>45</v>
      </c>
      <c r="C128" s="55" t="s">
        <v>36</v>
      </c>
      <c r="D128" s="55" t="s">
        <v>26</v>
      </c>
      <c r="E128" s="55" t="s">
        <v>23</v>
      </c>
      <c r="F128" s="27" t="str">
        <f>IFERROR(IF($B$11="All",IF(AND($C128="Yes",D128=$B$10),"Yes","No"),IF($B$11&lt;&gt;"All",IF(AND($C128="Yes",$D128=$B$10,$E128=$B$11),"Yes","No"),"--")),"--")</f>
        <v>Yes</v>
      </c>
      <c r="G128" s="62">
        <v>539451.59157637577</v>
      </c>
      <c r="H128" s="63">
        <v>825202.49721917382</v>
      </c>
      <c r="J128" s="43">
        <f>IFERROR(IF(ISNUMBER(K128),IF($B$13="Goal",COUNTIFS($G$17:$G$516,"&lt;"&amp;$G128,$F$17:$F$516,"Yes")+COUNTIFS(G$17:G128,G128),COUNTIFS($H$17:$H$516,"&lt;"&amp;$H128,$F$17:$F$516,"Yes")+COUNTIFS(H$17:H128,H128)),NA()),NA())</f>
        <v>68</v>
      </c>
      <c r="K128" s="29">
        <f t="shared" si="2"/>
        <v>539451.59157637577</v>
      </c>
    </row>
    <row r="129" spans="1:11" x14ac:dyDescent="0.3">
      <c r="A129" s="26">
        <f>SUM(A128,1)</f>
        <v>113</v>
      </c>
      <c r="B129" s="54" t="s">
        <v>45</v>
      </c>
      <c r="C129" s="55" t="s">
        <v>36</v>
      </c>
      <c r="D129" s="55" t="s">
        <v>26</v>
      </c>
      <c r="E129" s="55" t="s">
        <v>23</v>
      </c>
      <c r="F129" s="27" t="str">
        <f>IFERROR(IF($B$11="All",IF(AND($C129="Yes",D129=$B$10),"Yes","No"),IF($B$11&lt;&gt;"All",IF(AND($C129="Yes",$D129=$B$10,$E129=$B$11),"Yes","No"),"--")),"--")</f>
        <v>Yes</v>
      </c>
      <c r="G129" s="62">
        <v>658062.04549249925</v>
      </c>
      <c r="H129" s="63">
        <v>835125.50138861057</v>
      </c>
      <c r="J129" s="43">
        <f>IFERROR(IF(ISNUMBER(K129),IF($B$13="Goal",COUNTIFS($G$17:$G$516,"&lt;"&amp;$G129,$F$17:$F$516,"Yes")+COUNTIFS(G$17:G129,G129),COUNTIFS($H$17:$H$516,"&lt;"&amp;$H129,$F$17:$F$516,"Yes")+COUNTIFS(H$17:H129,H129)),NA()),NA())</f>
        <v>93</v>
      </c>
      <c r="K129" s="29">
        <f t="shared" si="2"/>
        <v>658062.04549249925</v>
      </c>
    </row>
    <row r="130" spans="1:11" x14ac:dyDescent="0.3">
      <c r="A130" s="26">
        <f>SUM(A129,1)</f>
        <v>114</v>
      </c>
      <c r="B130" s="54" t="s">
        <v>45</v>
      </c>
      <c r="C130" s="55" t="s">
        <v>36</v>
      </c>
      <c r="D130" s="55" t="s">
        <v>26</v>
      </c>
      <c r="E130" s="55" t="s">
        <v>23</v>
      </c>
      <c r="F130" s="27" t="str">
        <f>IFERROR(IF($B$11="All",IF(AND($C130="Yes",D130=$B$10),"Yes","No"),IF($B$11&lt;&gt;"All",IF(AND($C130="Yes",$D130=$B$10,$E130=$B$11),"Yes","No"),"--")),"--")</f>
        <v>Yes</v>
      </c>
      <c r="G130" s="62">
        <v>1475788.826470583</v>
      </c>
      <c r="H130" s="63">
        <v>838583.11374208273</v>
      </c>
      <c r="J130" s="43">
        <f>IFERROR(IF(ISNUMBER(K130),IF($B$13="Goal",COUNTIFS($G$17:$G$516,"&lt;"&amp;$G130,$F$17:$F$516,"Yes")+COUNTIFS(G$17:G130,G130),COUNTIFS($H$17:$H$516,"&lt;"&amp;$H130,$F$17:$F$516,"Yes")+COUNTIFS(H$17:H130,H130)),NA()),NA())</f>
        <v>190</v>
      </c>
      <c r="K130" s="29">
        <f t="shared" si="2"/>
        <v>1475788.826470583</v>
      </c>
    </row>
    <row r="131" spans="1:11" x14ac:dyDescent="0.3">
      <c r="A131" s="26">
        <f>SUM(A130,1)</f>
        <v>115</v>
      </c>
      <c r="B131" s="54" t="s">
        <v>45</v>
      </c>
      <c r="C131" s="55" t="s">
        <v>36</v>
      </c>
      <c r="D131" s="55" t="s">
        <v>26</v>
      </c>
      <c r="E131" s="55" t="s">
        <v>23</v>
      </c>
      <c r="F131" s="27" t="str">
        <f>IFERROR(IF($B$11="All",IF(AND($C131="Yes",D131=$B$10),"Yes","No"),IF($B$11&lt;&gt;"All",IF(AND($C131="Yes",$D131=$B$10,$E131=$B$11),"Yes","No"),"--")),"--")</f>
        <v>Yes</v>
      </c>
      <c r="G131" s="62">
        <v>3037600.3167880536</v>
      </c>
      <c r="H131" s="63">
        <v>850246.99314278737</v>
      </c>
      <c r="J131" s="43">
        <f>IFERROR(IF(ISNUMBER(K131),IF($B$13="Goal",COUNTIFS($G$17:$G$516,"&lt;"&amp;$G131,$F$17:$F$516,"Yes")+COUNTIFS(G$17:G131,G131),COUNTIFS($H$17:$H$516,"&lt;"&amp;$H131,$F$17:$F$516,"Yes")+COUNTIFS(H$17:H131,H131)),NA()),NA())</f>
        <v>415</v>
      </c>
      <c r="K131" s="29">
        <f t="shared" si="2"/>
        <v>3037600.3167880536</v>
      </c>
    </row>
    <row r="132" spans="1:11" x14ac:dyDescent="0.3">
      <c r="A132" s="26">
        <f>SUM(A131,1)</f>
        <v>116</v>
      </c>
      <c r="B132" s="54" t="s">
        <v>45</v>
      </c>
      <c r="C132" s="55" t="s">
        <v>36</v>
      </c>
      <c r="D132" s="55" t="s">
        <v>26</v>
      </c>
      <c r="E132" s="55" t="s">
        <v>23</v>
      </c>
      <c r="F132" s="27" t="str">
        <f>IFERROR(IF($B$11="All",IF(AND($C132="Yes",D132=$B$10),"Yes","No"),IF($B$11&lt;&gt;"All",IF(AND($C132="Yes",$D132=$B$10,$E132=$B$11),"Yes","No"),"--")),"--")</f>
        <v>Yes</v>
      </c>
      <c r="G132" s="62">
        <v>1157963.7729888761</v>
      </c>
      <c r="H132" s="63">
        <v>855722.87489484332</v>
      </c>
      <c r="J132" s="28">
        <f>IFERROR(IF(ISNUMBER(K132),IF($B$13="Goal",COUNTIFS($G$17:$G$516,"&lt;"&amp;$G132,$F$17:$F$516,"Yes")+COUNTIFS(G$17:G132,G132),COUNTIFS($H$17:$H$516,"&lt;"&amp;$H132,$F$17:$F$516,"Yes")+COUNTIFS(H$17:H132,H132)),NA()),NA())</f>
        <v>155</v>
      </c>
      <c r="K132" s="29">
        <f t="shared" si="2"/>
        <v>1157963.7729888761</v>
      </c>
    </row>
    <row r="133" spans="1:11" x14ac:dyDescent="0.3">
      <c r="A133" s="26">
        <f>SUM(A132,1)</f>
        <v>117</v>
      </c>
      <c r="B133" s="54" t="s">
        <v>45</v>
      </c>
      <c r="C133" s="55" t="s">
        <v>36</v>
      </c>
      <c r="D133" s="55" t="s">
        <v>26</v>
      </c>
      <c r="E133" s="55" t="s">
        <v>23</v>
      </c>
      <c r="F133" s="27" t="str">
        <f>IFERROR(IF($B$11="All",IF(AND($C133="Yes",D133=$B$10),"Yes","No"),IF($B$11&lt;&gt;"All",IF(AND($C133="Yes",$D133=$B$10,$E133=$B$11),"Yes","No"),"--")),"--")</f>
        <v>Yes</v>
      </c>
      <c r="G133" s="62">
        <v>3862672.4390980401</v>
      </c>
      <c r="H133" s="63">
        <v>858696.31980300369</v>
      </c>
      <c r="J133" s="43">
        <f>IFERROR(IF(ISNUMBER(K133),IF($B$13="Goal",COUNTIFS($G$17:$G$516,"&lt;"&amp;$G133,$F$17:$F$516,"Yes")+COUNTIFS(G$17:G133,G133),COUNTIFS($H$17:$H$516,"&lt;"&amp;$H133,$F$17:$F$516,"Yes")+COUNTIFS(H$17:H133,H133)),NA()),NA())</f>
        <v>467</v>
      </c>
      <c r="K133" s="29">
        <f t="shared" si="2"/>
        <v>3862672.4390980401</v>
      </c>
    </row>
    <row r="134" spans="1:11" x14ac:dyDescent="0.3">
      <c r="A134" s="26">
        <f>SUM(A133,1)</f>
        <v>118</v>
      </c>
      <c r="B134" s="54" t="s">
        <v>45</v>
      </c>
      <c r="C134" s="55" t="s">
        <v>36</v>
      </c>
      <c r="D134" s="55" t="s">
        <v>26</v>
      </c>
      <c r="E134" s="55" t="s">
        <v>23</v>
      </c>
      <c r="F134" s="27" t="str">
        <f>IFERROR(IF($B$11="All",IF(AND($C134="Yes",D134=$B$10),"Yes","No"),IF($B$11&lt;&gt;"All",IF(AND($C134="Yes",$D134=$B$10,$E134=$B$11),"Yes","No"),"--")),"--")</f>
        <v>Yes</v>
      </c>
      <c r="G134" s="62">
        <v>1507249.2066524099</v>
      </c>
      <c r="H134" s="63">
        <v>864156.73743685998</v>
      </c>
      <c r="J134" s="43">
        <f>IFERROR(IF(ISNUMBER(K134),IF($B$13="Goal",COUNTIFS($G$17:$G$516,"&lt;"&amp;$G134,$F$17:$F$516,"Yes")+COUNTIFS(G$17:G134,G134),COUNTIFS($H$17:$H$516,"&lt;"&amp;$H134,$F$17:$F$516,"Yes")+COUNTIFS(H$17:H134,H134)),NA()),NA())</f>
        <v>192</v>
      </c>
      <c r="K134" s="29">
        <f t="shared" si="2"/>
        <v>1507249.2066524099</v>
      </c>
    </row>
    <row r="135" spans="1:11" x14ac:dyDescent="0.3">
      <c r="A135" s="26">
        <f>SUM(A134,1)</f>
        <v>119</v>
      </c>
      <c r="B135" s="54" t="s">
        <v>45</v>
      </c>
      <c r="C135" s="55" t="s">
        <v>36</v>
      </c>
      <c r="D135" s="55" t="s">
        <v>26</v>
      </c>
      <c r="E135" s="55" t="s">
        <v>23</v>
      </c>
      <c r="F135" s="27" t="str">
        <f>IFERROR(IF($B$11="All",IF(AND($C135="Yes",D135=$B$10),"Yes","No"),IF($B$11&lt;&gt;"All",IF(AND($C135="Yes",$D135=$B$10,$E135=$B$11),"Yes","No"),"--")),"--")</f>
        <v>Yes</v>
      </c>
      <c r="G135" s="62">
        <v>432772.29873420129</v>
      </c>
      <c r="H135" s="63">
        <v>871910.16641656926</v>
      </c>
      <c r="J135" s="43">
        <f>IFERROR(IF(ISNUMBER(K135),IF($B$13="Goal",COUNTIFS($G$17:$G$516,"&lt;"&amp;$G135,$F$17:$F$516,"Yes")+COUNTIFS(G$17:G135,G135),COUNTIFS($H$17:$H$516,"&lt;"&amp;$H135,$F$17:$F$516,"Yes")+COUNTIFS(H$17:H135,H135)),NA()),NA())</f>
        <v>57</v>
      </c>
      <c r="K135" s="29">
        <f t="shared" si="2"/>
        <v>432772.29873420129</v>
      </c>
    </row>
    <row r="136" spans="1:11" x14ac:dyDescent="0.3">
      <c r="A136" s="26">
        <f>SUM(A135,1)</f>
        <v>120</v>
      </c>
      <c r="B136" s="54" t="s">
        <v>45</v>
      </c>
      <c r="C136" s="55" t="s">
        <v>36</v>
      </c>
      <c r="D136" s="55" t="s">
        <v>26</v>
      </c>
      <c r="E136" s="55" t="s">
        <v>23</v>
      </c>
      <c r="F136" s="27" t="str">
        <f>IFERROR(IF($B$11="All",IF(AND($C136="Yes",D136=$B$10),"Yes","No"),IF($B$11&lt;&gt;"All",IF(AND($C136="Yes",$D136=$B$10,$E136=$B$11),"Yes","No"),"--")),"--")</f>
        <v>Yes</v>
      </c>
      <c r="G136" s="62">
        <v>1698810.0924269913</v>
      </c>
      <c r="H136" s="63">
        <v>879596.48709875706</v>
      </c>
      <c r="J136" s="43">
        <f>IFERROR(IF(ISNUMBER(K136),IF($B$13="Goal",COUNTIFS($G$17:$G$516,"&lt;"&amp;$G136,$F$17:$F$516,"Yes")+COUNTIFS(G$17:G136,G136),COUNTIFS($H$17:$H$516,"&lt;"&amp;$H136,$F$17:$F$516,"Yes")+COUNTIFS(H$17:H136,H136)),NA()),NA())</f>
        <v>219</v>
      </c>
      <c r="K136" s="29">
        <f t="shared" si="2"/>
        <v>1698810.0924269913</v>
      </c>
    </row>
    <row r="137" spans="1:11" x14ac:dyDescent="0.3">
      <c r="A137" s="26">
        <f>SUM(A136,1)</f>
        <v>121</v>
      </c>
      <c r="B137" s="54" t="s">
        <v>45</v>
      </c>
      <c r="C137" s="55" t="s">
        <v>36</v>
      </c>
      <c r="D137" s="55" t="s">
        <v>26</v>
      </c>
      <c r="E137" s="55" t="s">
        <v>23</v>
      </c>
      <c r="F137" s="27" t="str">
        <f>IFERROR(IF($B$11="All",IF(AND($C137="Yes",D137=$B$10),"Yes","No"),IF($B$11&lt;&gt;"All",IF(AND($C137="Yes",$D137=$B$10,$E137=$B$11),"Yes","No"),"--")),"--")</f>
        <v>Yes</v>
      </c>
      <c r="G137" s="62">
        <v>3551316.4455019617</v>
      </c>
      <c r="H137" s="63">
        <v>889059.05371314706</v>
      </c>
      <c r="J137" s="43">
        <f>IFERROR(IF(ISNUMBER(K137),IF($B$13="Goal",COUNTIFS($G$17:$G$516,"&lt;"&amp;$G137,$F$17:$F$516,"Yes")+COUNTIFS(G$17:G137,G137),COUNTIFS($H$17:$H$516,"&lt;"&amp;$H137,$F$17:$F$516,"Yes")+COUNTIFS(H$17:H137,H137)),NA()),NA())</f>
        <v>449</v>
      </c>
      <c r="K137" s="29">
        <f t="shared" si="2"/>
        <v>3551316.4455019617</v>
      </c>
    </row>
    <row r="138" spans="1:11" x14ac:dyDescent="0.3">
      <c r="A138" s="26">
        <f>SUM(A137,1)</f>
        <v>122</v>
      </c>
      <c r="B138" s="54" t="s">
        <v>45</v>
      </c>
      <c r="C138" s="55" t="s">
        <v>36</v>
      </c>
      <c r="D138" s="55" t="s">
        <v>26</v>
      </c>
      <c r="E138" s="55" t="s">
        <v>23</v>
      </c>
      <c r="F138" s="27" t="str">
        <f>IFERROR(IF($B$11="All",IF(AND($C138="Yes",D138=$B$10),"Yes","No"),IF($B$11&lt;&gt;"All",IF(AND($C138="Yes",$D138=$B$10,$E138=$B$11),"Yes","No"),"--")),"--")</f>
        <v>Yes</v>
      </c>
      <c r="G138" s="62">
        <v>1793885.305697669</v>
      </c>
      <c r="H138" s="63">
        <v>889849.49414228508</v>
      </c>
      <c r="J138" s="28">
        <f>IFERROR(IF(ISNUMBER(K138),IF($B$13="Goal",COUNTIFS($G$17:$G$516,"&lt;"&amp;$G138,$F$17:$F$516,"Yes")+COUNTIFS(G$17:G138,G138),COUNTIFS($H$17:$H$516,"&lt;"&amp;$H138,$F$17:$F$516,"Yes")+COUNTIFS(H$17:H138,H138)),NA()),NA())</f>
        <v>232</v>
      </c>
      <c r="K138" s="29">
        <f t="shared" si="2"/>
        <v>1793885.305697669</v>
      </c>
    </row>
    <row r="139" spans="1:11" x14ac:dyDescent="0.3">
      <c r="A139" s="26">
        <f>SUM(A138,1)</f>
        <v>123</v>
      </c>
      <c r="B139" s="54" t="s">
        <v>45</v>
      </c>
      <c r="C139" s="55" t="s">
        <v>36</v>
      </c>
      <c r="D139" s="55" t="s">
        <v>26</v>
      </c>
      <c r="E139" s="55" t="s">
        <v>23</v>
      </c>
      <c r="F139" s="27" t="str">
        <f>IFERROR(IF($B$11="All",IF(AND($C139="Yes",D139=$B$10),"Yes","No"),IF($B$11&lt;&gt;"All",IF(AND($C139="Yes",$D139=$B$10,$E139=$B$11),"Yes","No"),"--")),"--")</f>
        <v>Yes</v>
      </c>
      <c r="G139" s="62">
        <v>1532441.5173964198</v>
      </c>
      <c r="H139" s="63">
        <v>889938.09074599924</v>
      </c>
      <c r="J139" s="43">
        <f>IFERROR(IF(ISNUMBER(K139),IF($B$13="Goal",COUNTIFS($G$17:$G$516,"&lt;"&amp;$G139,$F$17:$F$516,"Yes")+COUNTIFS(G$17:G139,G139),COUNTIFS($H$17:$H$516,"&lt;"&amp;$H139,$F$17:$F$516,"Yes")+COUNTIFS(H$17:H139,H139)),NA()),NA())</f>
        <v>196</v>
      </c>
      <c r="K139" s="29">
        <f t="shared" si="2"/>
        <v>1532441.5173964198</v>
      </c>
    </row>
    <row r="140" spans="1:11" x14ac:dyDescent="0.3">
      <c r="A140" s="26">
        <f>SUM(A139,1)</f>
        <v>124</v>
      </c>
      <c r="B140" s="54" t="s">
        <v>45</v>
      </c>
      <c r="C140" s="55" t="s">
        <v>36</v>
      </c>
      <c r="D140" s="55" t="s">
        <v>26</v>
      </c>
      <c r="E140" s="55" t="s">
        <v>23</v>
      </c>
      <c r="F140" s="27" t="str">
        <f>IFERROR(IF($B$11="All",IF(AND($C140="Yes",D140=$B$10),"Yes","No"),IF($B$11&lt;&gt;"All",IF(AND($C140="Yes",$D140=$B$10,$E140=$B$11),"Yes","No"),"--")),"--")</f>
        <v>Yes</v>
      </c>
      <c r="G140" s="62">
        <v>1544910.2027034818</v>
      </c>
      <c r="H140" s="63">
        <v>892958.53102397663</v>
      </c>
      <c r="J140" s="28">
        <f>IFERROR(IF(ISNUMBER(K140),IF($B$13="Goal",COUNTIFS($G$17:$G$516,"&lt;"&amp;$G140,$F$17:$F$516,"Yes")+COUNTIFS(G$17:G140,G140),COUNTIFS($H$17:$H$516,"&lt;"&amp;$H140,$F$17:$F$516,"Yes")+COUNTIFS(H$17:H140,H140)),NA()),NA())</f>
        <v>197</v>
      </c>
      <c r="K140" s="29">
        <f t="shared" si="2"/>
        <v>1544910.2027034818</v>
      </c>
    </row>
    <row r="141" spans="1:11" x14ac:dyDescent="0.3">
      <c r="A141" s="26">
        <f>SUM(A140,1)</f>
        <v>125</v>
      </c>
      <c r="B141" s="54" t="s">
        <v>45</v>
      </c>
      <c r="C141" s="55" t="s">
        <v>36</v>
      </c>
      <c r="D141" s="55" t="s">
        <v>26</v>
      </c>
      <c r="E141" s="55" t="s">
        <v>23</v>
      </c>
      <c r="F141" s="27" t="str">
        <f>IFERROR(IF($B$11="All",IF(AND($C141="Yes",D141=$B$10),"Yes","No"),IF($B$11&lt;&gt;"All",IF(AND($C141="Yes",$D141=$B$10,$E141=$B$11),"Yes","No"),"--")),"--")</f>
        <v>Yes</v>
      </c>
      <c r="G141" s="62">
        <v>1657502.7374192292</v>
      </c>
      <c r="H141" s="63">
        <v>896414.31728396902</v>
      </c>
      <c r="J141" s="43">
        <f>IFERROR(IF(ISNUMBER(K141),IF($B$13="Goal",COUNTIFS($G$17:$G$516,"&lt;"&amp;$G141,$F$17:$F$516,"Yes")+COUNTIFS(G$17:G141,G141),COUNTIFS($H$17:$H$516,"&lt;"&amp;$H141,$F$17:$F$516,"Yes")+COUNTIFS(H$17:H141,H141)),NA()),NA())</f>
        <v>212</v>
      </c>
      <c r="K141" s="29">
        <f t="shared" si="2"/>
        <v>1657502.7374192292</v>
      </c>
    </row>
    <row r="142" spans="1:11" x14ac:dyDescent="0.3">
      <c r="A142" s="26">
        <f>SUM(A141,1)</f>
        <v>126</v>
      </c>
      <c r="B142" s="54" t="s">
        <v>45</v>
      </c>
      <c r="C142" s="55" t="s">
        <v>36</v>
      </c>
      <c r="D142" s="55" t="s">
        <v>26</v>
      </c>
      <c r="E142" s="55" t="s">
        <v>23</v>
      </c>
      <c r="F142" s="27" t="str">
        <f>IFERROR(IF($B$11="All",IF(AND($C142="Yes",D142=$B$10),"Yes","No"),IF($B$11&lt;&gt;"All",IF(AND($C142="Yes",$D142=$B$10,$E142=$B$11),"Yes","No"),"--")),"--")</f>
        <v>Yes</v>
      </c>
      <c r="G142" s="62">
        <v>2555737.5308607286</v>
      </c>
      <c r="H142" s="63">
        <v>897568.58941344998</v>
      </c>
      <c r="J142" s="43">
        <f>IFERROR(IF(ISNUMBER(K142),IF($B$13="Goal",COUNTIFS($G$17:$G$516,"&lt;"&amp;$G142,$F$17:$F$516,"Yes")+COUNTIFS(G$17:G142,G142),COUNTIFS($H$17:$H$516,"&lt;"&amp;$H142,$F$17:$F$516,"Yes")+COUNTIFS(H$17:H142,H142)),NA()),NA())</f>
        <v>354</v>
      </c>
      <c r="K142" s="29">
        <f t="shared" si="2"/>
        <v>2555737.5308607286</v>
      </c>
    </row>
    <row r="143" spans="1:11" x14ac:dyDescent="0.3">
      <c r="A143" s="26">
        <f>SUM(A142,1)</f>
        <v>127</v>
      </c>
      <c r="B143" s="54" t="s">
        <v>45</v>
      </c>
      <c r="C143" s="55" t="s">
        <v>36</v>
      </c>
      <c r="D143" s="55" t="s">
        <v>26</v>
      </c>
      <c r="E143" s="55" t="s">
        <v>23</v>
      </c>
      <c r="F143" s="27" t="str">
        <f>IFERROR(IF($B$11="All",IF(AND($C143="Yes",D143=$B$10),"Yes","No"),IF($B$11&lt;&gt;"All",IF(AND($C143="Yes",$D143=$B$10,$E143=$B$11),"Yes","No"),"--")),"--")</f>
        <v>Yes</v>
      </c>
      <c r="G143" s="62">
        <v>2530990.7750021643</v>
      </c>
      <c r="H143" s="63">
        <v>907025.50711527281</v>
      </c>
      <c r="J143" s="43">
        <f>IFERROR(IF(ISNUMBER(K143),IF($B$13="Goal",COUNTIFS($G$17:$G$516,"&lt;"&amp;$G143,$F$17:$F$516,"Yes")+COUNTIFS(G$17:G143,G143),COUNTIFS($H$17:$H$516,"&lt;"&amp;$H143,$F$17:$F$516,"Yes")+COUNTIFS(H$17:H143,H143)),NA()),NA())</f>
        <v>349</v>
      </c>
      <c r="K143" s="29">
        <f t="shared" si="2"/>
        <v>2530990.7750021643</v>
      </c>
    </row>
    <row r="144" spans="1:11" x14ac:dyDescent="0.3">
      <c r="A144" s="26">
        <f>SUM(A143,1)</f>
        <v>128</v>
      </c>
      <c r="B144" s="54" t="s">
        <v>45</v>
      </c>
      <c r="C144" s="55" t="s">
        <v>36</v>
      </c>
      <c r="D144" s="55" t="s">
        <v>26</v>
      </c>
      <c r="E144" s="55" t="s">
        <v>23</v>
      </c>
      <c r="F144" s="27" t="str">
        <f>IFERROR(IF($B$11="All",IF(AND($C144="Yes",D144=$B$10),"Yes","No"),IF($B$11&lt;&gt;"All",IF(AND($C144="Yes",$D144=$B$10,$E144=$B$11),"Yes","No"),"--")),"--")</f>
        <v>Yes</v>
      </c>
      <c r="G144" s="62">
        <v>2213246.4930372364</v>
      </c>
      <c r="H144" s="63">
        <v>911516.36719607085</v>
      </c>
      <c r="J144" s="43">
        <f>IFERROR(IF(ISNUMBER(K144),IF($B$13="Goal",COUNTIFS($G$17:$G$516,"&lt;"&amp;$G144,$F$17:$F$516,"Yes")+COUNTIFS(G$17:G144,G144),COUNTIFS($H$17:$H$516,"&lt;"&amp;$H144,$F$17:$F$516,"Yes")+COUNTIFS(H$17:H144,H144)),NA()),NA())</f>
        <v>291</v>
      </c>
      <c r="K144" s="29">
        <f t="shared" si="2"/>
        <v>2213246.4930372364</v>
      </c>
    </row>
    <row r="145" spans="1:11" x14ac:dyDescent="0.3">
      <c r="A145" s="26">
        <f>SUM(A144,1)</f>
        <v>129</v>
      </c>
      <c r="B145" s="54" t="s">
        <v>45</v>
      </c>
      <c r="C145" s="55" t="s">
        <v>36</v>
      </c>
      <c r="D145" s="55" t="s">
        <v>26</v>
      </c>
      <c r="E145" s="55" t="s">
        <v>23</v>
      </c>
      <c r="F145" s="27" t="str">
        <f>IFERROR(IF($B$11="All",IF(AND($C145="Yes",D145=$B$10),"Yes","No"),IF($B$11&lt;&gt;"All",IF(AND($C145="Yes",$D145=$B$10,$E145=$B$11),"Yes","No"),"--")),"--")</f>
        <v>Yes</v>
      </c>
      <c r="G145" s="62">
        <v>4688148.0231354544</v>
      </c>
      <c r="H145" s="63">
        <v>924376.17963612115</v>
      </c>
      <c r="J145" s="28">
        <f>IFERROR(IF(ISNUMBER(K145),IF($B$13="Goal",COUNTIFS($G$17:$G$516,"&lt;"&amp;$G145,$F$17:$F$516,"Yes")+COUNTIFS(G$17:G145,G145),COUNTIFS($H$17:$H$516,"&lt;"&amp;$H145,$F$17:$F$516,"Yes")+COUNTIFS(H$17:H145,H145)),NA()),NA())</f>
        <v>498</v>
      </c>
      <c r="K145" s="29">
        <f t="shared" si="2"/>
        <v>4688148.0231354544</v>
      </c>
    </row>
    <row r="146" spans="1:11" x14ac:dyDescent="0.3">
      <c r="A146" s="26">
        <f>SUM(A145,1)</f>
        <v>130</v>
      </c>
      <c r="B146" s="54" t="s">
        <v>45</v>
      </c>
      <c r="C146" s="55" t="s">
        <v>36</v>
      </c>
      <c r="D146" s="55" t="s">
        <v>26</v>
      </c>
      <c r="E146" s="55" t="s">
        <v>23</v>
      </c>
      <c r="F146" s="27" t="str">
        <f>IFERROR(IF($B$11="All",IF(AND($C146="Yes",D146=$B$10),"Yes","No"),IF($B$11&lt;&gt;"All",IF(AND($C146="Yes",$D146=$B$10,$E146=$B$11),"Yes","No"),"--")),"--")</f>
        <v>Yes</v>
      </c>
      <c r="G146" s="62">
        <v>512792.01117444993</v>
      </c>
      <c r="H146" s="63">
        <v>932436.95102345047</v>
      </c>
      <c r="J146" s="43">
        <f>IFERROR(IF(ISNUMBER(K146),IF($B$13="Goal",COUNTIFS($G$17:$G$516,"&lt;"&amp;$G146,$F$17:$F$516,"Yes")+COUNTIFS(G$17:G146,G146),COUNTIFS($H$17:$H$516,"&lt;"&amp;$H146,$F$17:$F$516,"Yes")+COUNTIFS(H$17:H146,H146)),NA()),NA())</f>
        <v>64</v>
      </c>
      <c r="K146" s="29">
        <f t="shared" ref="K146:K209" si="3">IFERROR(IF($F146="Yes",IF($B$13="Goal",IF(ISNUMBER(G146),G146,NA()),IF(ISNUMBER(H146),H146,NA())),NA()),NA())</f>
        <v>512792.01117444993</v>
      </c>
    </row>
    <row r="147" spans="1:11" x14ac:dyDescent="0.3">
      <c r="A147" s="26">
        <f>SUM(A146,1)</f>
        <v>131</v>
      </c>
      <c r="B147" s="54" t="s">
        <v>45</v>
      </c>
      <c r="C147" s="55" t="s">
        <v>36</v>
      </c>
      <c r="D147" s="55" t="s">
        <v>26</v>
      </c>
      <c r="E147" s="55" t="s">
        <v>23</v>
      </c>
      <c r="F147" s="27" t="str">
        <f>IFERROR(IF($B$11="All",IF(AND($C147="Yes",D147=$B$10),"Yes","No"),IF($B$11&lt;&gt;"All",IF(AND($C147="Yes",$D147=$B$10,$E147=$B$11),"Yes","No"),"--")),"--")</f>
        <v>Yes</v>
      </c>
      <c r="G147" s="62">
        <v>3458355.9125554455</v>
      </c>
      <c r="H147" s="63">
        <v>942032.86125555064</v>
      </c>
      <c r="J147" s="43">
        <f>IFERROR(IF(ISNUMBER(K147),IF($B$13="Goal",COUNTIFS($G$17:$G$516,"&lt;"&amp;$G147,$F$17:$F$516,"Yes")+COUNTIFS(G$17:G147,G147),COUNTIFS($H$17:$H$516,"&lt;"&amp;$H147,$F$17:$F$516,"Yes")+COUNTIFS(H$17:H147,H147)),NA()),NA())</f>
        <v>442</v>
      </c>
      <c r="K147" s="29">
        <f t="shared" si="3"/>
        <v>3458355.9125554455</v>
      </c>
    </row>
    <row r="148" spans="1:11" x14ac:dyDescent="0.3">
      <c r="A148" s="26">
        <f>SUM(A147,1)</f>
        <v>132</v>
      </c>
      <c r="B148" s="54" t="s">
        <v>45</v>
      </c>
      <c r="C148" s="55" t="s">
        <v>36</v>
      </c>
      <c r="D148" s="55" t="s">
        <v>26</v>
      </c>
      <c r="E148" s="55" t="s">
        <v>23</v>
      </c>
      <c r="F148" s="27" t="str">
        <f>IFERROR(IF($B$11="All",IF(AND($C148="Yes",D148=$B$10),"Yes","No"),IF($B$11&lt;&gt;"All",IF(AND($C148="Yes",$D148=$B$10,$E148=$B$11),"Yes","No"),"--")),"--")</f>
        <v>Yes</v>
      </c>
      <c r="G148" s="62">
        <v>2545734.925745443</v>
      </c>
      <c r="H148" s="63">
        <v>945781.07074146054</v>
      </c>
      <c r="J148" s="28">
        <f>IFERROR(IF(ISNUMBER(K148),IF($B$13="Goal",COUNTIFS($G$17:$G$516,"&lt;"&amp;$G148,$F$17:$F$516,"Yes")+COUNTIFS(G$17:G148,G148),COUNTIFS($H$17:$H$516,"&lt;"&amp;$H148,$F$17:$F$516,"Yes")+COUNTIFS(H$17:H148,H148)),NA()),NA())</f>
        <v>352</v>
      </c>
      <c r="K148" s="29">
        <f t="shared" si="3"/>
        <v>2545734.925745443</v>
      </c>
    </row>
    <row r="149" spans="1:11" x14ac:dyDescent="0.3">
      <c r="A149" s="26">
        <f>SUM(A148,1)</f>
        <v>133</v>
      </c>
      <c r="B149" s="54" t="s">
        <v>45</v>
      </c>
      <c r="C149" s="55" t="s">
        <v>36</v>
      </c>
      <c r="D149" s="55" t="s">
        <v>26</v>
      </c>
      <c r="E149" s="55" t="s">
        <v>23</v>
      </c>
      <c r="F149" s="27" t="str">
        <f>IFERROR(IF($B$11="All",IF(AND($C149="Yes",D149=$B$10),"Yes","No"),IF($B$11&lt;&gt;"All",IF(AND($C149="Yes",$D149=$B$10,$E149=$B$11),"Yes","No"),"--")),"--")</f>
        <v>Yes</v>
      </c>
      <c r="G149" s="62">
        <v>4338918.4483550573</v>
      </c>
      <c r="H149" s="63">
        <v>948541.76870491414</v>
      </c>
      <c r="J149" s="28">
        <f>IFERROR(IF(ISNUMBER(K149),IF($B$13="Goal",COUNTIFS($G$17:$G$516,"&lt;"&amp;$G149,$F$17:$F$516,"Yes")+COUNTIFS(G$17:G149,G149),COUNTIFS($H$17:$H$516,"&lt;"&amp;$H149,$F$17:$F$516,"Yes")+COUNTIFS(H$17:H149,H149)),NA()),NA())</f>
        <v>487</v>
      </c>
      <c r="K149" s="29">
        <f t="shared" si="3"/>
        <v>4338918.4483550573</v>
      </c>
    </row>
    <row r="150" spans="1:11" x14ac:dyDescent="0.3">
      <c r="A150" s="26">
        <f>SUM(A149,1)</f>
        <v>134</v>
      </c>
      <c r="B150" s="54" t="s">
        <v>45</v>
      </c>
      <c r="C150" s="55" t="s">
        <v>36</v>
      </c>
      <c r="D150" s="55" t="s">
        <v>26</v>
      </c>
      <c r="E150" s="55" t="s">
        <v>23</v>
      </c>
      <c r="F150" s="27" t="str">
        <f>IFERROR(IF($B$11="All",IF(AND($C150="Yes",D150=$B$10),"Yes","No"),IF($B$11&lt;&gt;"All",IF(AND($C150="Yes",$D150=$B$10,$E150=$B$11),"Yes","No"),"--")),"--")</f>
        <v>Yes</v>
      </c>
      <c r="G150" s="62">
        <v>318706.65626466624</v>
      </c>
      <c r="H150" s="63">
        <v>950277.78544188011</v>
      </c>
      <c r="J150" s="43">
        <f>IFERROR(IF(ISNUMBER(K150),IF($B$13="Goal",COUNTIFS($G$17:$G$516,"&lt;"&amp;$G150,$F$17:$F$516,"Yes")+COUNTIFS(G$17:G150,G150),COUNTIFS($H$17:$H$516,"&lt;"&amp;$H150,$F$17:$F$516,"Yes")+COUNTIFS(H$17:H150,H150)),NA()),NA())</f>
        <v>42</v>
      </c>
      <c r="K150" s="29">
        <f t="shared" si="3"/>
        <v>318706.65626466624</v>
      </c>
    </row>
    <row r="151" spans="1:11" x14ac:dyDescent="0.3">
      <c r="A151" s="26">
        <f>SUM(A150,1)</f>
        <v>135</v>
      </c>
      <c r="B151" s="54" t="s">
        <v>45</v>
      </c>
      <c r="C151" s="55" t="s">
        <v>36</v>
      </c>
      <c r="D151" s="55" t="s">
        <v>26</v>
      </c>
      <c r="E151" s="55" t="s">
        <v>23</v>
      </c>
      <c r="F151" s="27" t="str">
        <f>IFERROR(IF($B$11="All",IF(AND($C151="Yes",D151=$B$10),"Yes","No"),IF($B$11&lt;&gt;"All",IF(AND($C151="Yes",$D151=$B$10,$E151=$B$11),"Yes","No"),"--")),"--")</f>
        <v>Yes</v>
      </c>
      <c r="G151" s="62">
        <v>1275359.6877807879</v>
      </c>
      <c r="H151" s="63">
        <v>953970.87726914266</v>
      </c>
      <c r="J151" s="28">
        <f>IFERROR(IF(ISNUMBER(K151),IF($B$13="Goal",COUNTIFS($G$17:$G$516,"&lt;"&amp;$G151,$F$17:$F$516,"Yes")+COUNTIFS(G$17:G151,G151),COUNTIFS($H$17:$H$516,"&lt;"&amp;$H151,$F$17:$F$516,"Yes")+COUNTIFS(H$17:H151,H151)),NA()),NA())</f>
        <v>171</v>
      </c>
      <c r="K151" s="29">
        <f t="shared" si="3"/>
        <v>1275359.6877807879</v>
      </c>
    </row>
    <row r="152" spans="1:11" x14ac:dyDescent="0.3">
      <c r="A152" s="26">
        <f>SUM(A151,1)</f>
        <v>136</v>
      </c>
      <c r="B152" s="54" t="s">
        <v>45</v>
      </c>
      <c r="C152" s="55" t="s">
        <v>36</v>
      </c>
      <c r="D152" s="55" t="s">
        <v>26</v>
      </c>
      <c r="E152" s="55" t="s">
        <v>23</v>
      </c>
      <c r="F152" s="27" t="str">
        <f>IFERROR(IF($B$11="All",IF(AND($C152="Yes",D152=$B$10),"Yes","No"),IF($B$11&lt;&gt;"All",IF(AND($C152="Yes",$D152=$B$10,$E152=$B$11),"Yes","No"),"--")),"--")</f>
        <v>Yes</v>
      </c>
      <c r="G152" s="62">
        <v>419460.94617646391</v>
      </c>
      <c r="H152" s="63">
        <v>959475.04398940958</v>
      </c>
      <c r="J152" s="28">
        <f>IFERROR(IF(ISNUMBER(K152),IF($B$13="Goal",COUNTIFS($G$17:$G$516,"&lt;"&amp;$G152,$F$17:$F$516,"Yes")+COUNTIFS(G$17:G152,G152),COUNTIFS($H$17:$H$516,"&lt;"&amp;$H152,$F$17:$F$516,"Yes")+COUNTIFS(H$17:H152,H152)),NA()),NA())</f>
        <v>55</v>
      </c>
      <c r="K152" s="29">
        <f t="shared" si="3"/>
        <v>419460.94617646391</v>
      </c>
    </row>
    <row r="153" spans="1:11" x14ac:dyDescent="0.3">
      <c r="A153" s="26">
        <f>SUM(A152,1)</f>
        <v>137</v>
      </c>
      <c r="B153" s="54" t="s">
        <v>45</v>
      </c>
      <c r="C153" s="55" t="s">
        <v>36</v>
      </c>
      <c r="D153" s="55" t="s">
        <v>26</v>
      </c>
      <c r="E153" s="55" t="s">
        <v>23</v>
      </c>
      <c r="F153" s="27" t="str">
        <f>IFERROR(IF($B$11="All",IF(AND($C153="Yes",D153=$B$10),"Yes","No"),IF($B$11&lt;&gt;"All",IF(AND($C153="Yes",$D153=$B$10,$E153=$B$11),"Yes","No"),"--")),"--")</f>
        <v>Yes</v>
      </c>
      <c r="G153" s="62">
        <v>668455.91969355103</v>
      </c>
      <c r="H153" s="63">
        <v>968012.97020883753</v>
      </c>
      <c r="J153" s="43">
        <f>IFERROR(IF(ISNUMBER(K153),IF($B$13="Goal",COUNTIFS($G$17:$G$516,"&lt;"&amp;$G153,$F$17:$F$516,"Yes")+COUNTIFS(G$17:G153,G153),COUNTIFS($H$17:$H$516,"&lt;"&amp;$H153,$F$17:$F$516,"Yes")+COUNTIFS(H$17:H153,H153)),NA()),NA())</f>
        <v>95</v>
      </c>
      <c r="K153" s="29">
        <f t="shared" si="3"/>
        <v>668455.91969355103</v>
      </c>
    </row>
    <row r="154" spans="1:11" x14ac:dyDescent="0.3">
      <c r="A154" s="26">
        <f>SUM(A153,1)</f>
        <v>138</v>
      </c>
      <c r="B154" s="54" t="s">
        <v>45</v>
      </c>
      <c r="C154" s="55" t="s">
        <v>36</v>
      </c>
      <c r="D154" s="55" t="s">
        <v>26</v>
      </c>
      <c r="E154" s="55" t="s">
        <v>23</v>
      </c>
      <c r="F154" s="27" t="str">
        <f>IFERROR(IF($B$11="All",IF(AND($C154="Yes",D154=$B$10),"Yes","No"),IF($B$11&lt;&gt;"All",IF(AND($C154="Yes",$D154=$B$10,$E154=$B$11),"Yes","No"),"--")),"--")</f>
        <v>Yes</v>
      </c>
      <c r="G154" s="62">
        <v>512656.5178973272</v>
      </c>
      <c r="H154" s="63">
        <v>970582.29223635315</v>
      </c>
      <c r="J154" s="43">
        <f>IFERROR(IF(ISNUMBER(K154),IF($B$13="Goal",COUNTIFS($G$17:$G$516,"&lt;"&amp;$G154,$F$17:$F$516,"Yes")+COUNTIFS(G$17:G154,G154),COUNTIFS($H$17:$H$516,"&lt;"&amp;$H154,$F$17:$F$516,"Yes")+COUNTIFS(H$17:H154,H154)),NA()),NA())</f>
        <v>63</v>
      </c>
      <c r="K154" s="29">
        <f t="shared" si="3"/>
        <v>512656.5178973272</v>
      </c>
    </row>
    <row r="155" spans="1:11" x14ac:dyDescent="0.3">
      <c r="A155" s="26">
        <f>SUM(A154,1)</f>
        <v>139</v>
      </c>
      <c r="B155" s="54" t="s">
        <v>45</v>
      </c>
      <c r="C155" s="55" t="s">
        <v>36</v>
      </c>
      <c r="D155" s="55" t="s">
        <v>26</v>
      </c>
      <c r="E155" s="55" t="s">
        <v>23</v>
      </c>
      <c r="F155" s="27" t="str">
        <f>IFERROR(IF($B$11="All",IF(AND($C155="Yes",D155=$B$10),"Yes","No"),IF($B$11&lt;&gt;"All",IF(AND($C155="Yes",$D155=$B$10,$E155=$B$11),"Yes","No"),"--")),"--")</f>
        <v>Yes</v>
      </c>
      <c r="G155" s="62">
        <v>810637.5506782711</v>
      </c>
      <c r="H155" s="63">
        <v>978625.76174162852</v>
      </c>
      <c r="J155" s="28">
        <f>IFERROR(IF(ISNUMBER(K155),IF($B$13="Goal",COUNTIFS($G$17:$G$516,"&lt;"&amp;$G155,$F$17:$F$516,"Yes")+COUNTIFS(G$17:G155,G155),COUNTIFS($H$17:$H$516,"&lt;"&amp;$H155,$F$17:$F$516,"Yes")+COUNTIFS(H$17:H155,H155)),NA()),NA())</f>
        <v>108</v>
      </c>
      <c r="K155" s="29">
        <f t="shared" si="3"/>
        <v>810637.5506782711</v>
      </c>
    </row>
    <row r="156" spans="1:11" x14ac:dyDescent="0.3">
      <c r="A156" s="26">
        <f>SUM(A155,1)</f>
        <v>140</v>
      </c>
      <c r="B156" s="54" t="s">
        <v>45</v>
      </c>
      <c r="C156" s="55" t="s">
        <v>36</v>
      </c>
      <c r="D156" s="55" t="s">
        <v>26</v>
      </c>
      <c r="E156" s="55" t="s">
        <v>23</v>
      </c>
      <c r="F156" s="27" t="str">
        <f>IFERROR(IF($B$11="All",IF(AND($C156="Yes",D156=$B$10),"Yes","No"),IF($B$11&lt;&gt;"All",IF(AND($C156="Yes",$D156=$B$10,$E156=$B$11),"Yes","No"),"--")),"--")</f>
        <v>Yes</v>
      </c>
      <c r="G156" s="62">
        <v>622661.98022465117</v>
      </c>
      <c r="H156" s="63">
        <v>981123.03932547511</v>
      </c>
      <c r="J156" s="43">
        <f>IFERROR(IF(ISNUMBER(K156),IF($B$13="Goal",COUNTIFS($G$17:$G$516,"&lt;"&amp;$G156,$F$17:$F$516,"Yes")+COUNTIFS(G$17:G156,G156),COUNTIFS($H$17:$H$516,"&lt;"&amp;$H156,$F$17:$F$516,"Yes")+COUNTIFS(H$17:H156,H156)),NA()),NA())</f>
        <v>84</v>
      </c>
      <c r="K156" s="29">
        <f t="shared" si="3"/>
        <v>622661.98022465117</v>
      </c>
    </row>
    <row r="157" spans="1:11" x14ac:dyDescent="0.3">
      <c r="A157" s="26">
        <f>SUM(A156,1)</f>
        <v>141</v>
      </c>
      <c r="B157" s="54" t="s">
        <v>45</v>
      </c>
      <c r="C157" s="55" t="s">
        <v>36</v>
      </c>
      <c r="D157" s="55" t="s">
        <v>26</v>
      </c>
      <c r="E157" s="55" t="s">
        <v>23</v>
      </c>
      <c r="F157" s="27" t="str">
        <f>IFERROR(IF($B$11="All",IF(AND($C157="Yes",D157=$B$10),"Yes","No"),IF($B$11&lt;&gt;"All",IF(AND($C157="Yes",$D157=$B$10,$E157=$B$11),"Yes","No"),"--")),"--")</f>
        <v>Yes</v>
      </c>
      <c r="G157" s="62">
        <v>176338.85613559859</v>
      </c>
      <c r="H157" s="63">
        <v>988831.96238819975</v>
      </c>
      <c r="J157" s="28">
        <f>IFERROR(IF(ISNUMBER(K157),IF($B$13="Goal",COUNTIFS($G$17:$G$516,"&lt;"&amp;$G157,$F$17:$F$516,"Yes")+COUNTIFS(G$17:G157,G157),COUNTIFS($H$17:$H$516,"&lt;"&amp;$H157,$F$17:$F$516,"Yes")+COUNTIFS(H$17:H157,H157)),NA()),NA())</f>
        <v>25</v>
      </c>
      <c r="K157" s="29">
        <f t="shared" si="3"/>
        <v>176338.85613559859</v>
      </c>
    </row>
    <row r="158" spans="1:11" x14ac:dyDescent="0.3">
      <c r="A158" s="26">
        <f>SUM(A157,1)</f>
        <v>142</v>
      </c>
      <c r="B158" s="54" t="s">
        <v>45</v>
      </c>
      <c r="C158" s="55" t="s">
        <v>36</v>
      </c>
      <c r="D158" s="55" t="s">
        <v>26</v>
      </c>
      <c r="E158" s="55" t="s">
        <v>23</v>
      </c>
      <c r="F158" s="27" t="str">
        <f>IFERROR(IF($B$11="All",IF(AND($C158="Yes",D158=$B$10),"Yes","No"),IF($B$11&lt;&gt;"All",IF(AND($C158="Yes",$D158=$B$10,$E158=$B$11),"Yes","No"),"--")),"--")</f>
        <v>Yes</v>
      </c>
      <c r="G158" s="62">
        <v>578264.71925059287</v>
      </c>
      <c r="H158" s="63">
        <v>990920.00799342059</v>
      </c>
      <c r="J158" s="28">
        <f>IFERROR(IF(ISNUMBER(K158),IF($B$13="Goal",COUNTIFS($G$17:$G$516,"&lt;"&amp;$G158,$F$17:$F$516,"Yes")+COUNTIFS(G$17:G158,G158),COUNTIFS($H$17:$H$516,"&lt;"&amp;$H158,$F$17:$F$516,"Yes")+COUNTIFS(H$17:H158,H158)),NA()),NA())</f>
        <v>75</v>
      </c>
      <c r="K158" s="29">
        <f t="shared" si="3"/>
        <v>578264.71925059287</v>
      </c>
    </row>
    <row r="159" spans="1:11" x14ac:dyDescent="0.3">
      <c r="A159" s="26">
        <f>SUM(A158,1)</f>
        <v>143</v>
      </c>
      <c r="B159" s="54" t="s">
        <v>45</v>
      </c>
      <c r="C159" s="55" t="s">
        <v>36</v>
      </c>
      <c r="D159" s="55" t="s">
        <v>26</v>
      </c>
      <c r="E159" s="55" t="s">
        <v>23</v>
      </c>
      <c r="F159" s="27" t="str">
        <f>IFERROR(IF($B$11="All",IF(AND($C159="Yes",D159=$B$10),"Yes","No"),IF($B$11&lt;&gt;"All",IF(AND($C159="Yes",$D159=$B$10,$E159=$B$11),"Yes","No"),"--")),"--")</f>
        <v>Yes</v>
      </c>
      <c r="G159" s="62">
        <v>2202483.3517644214</v>
      </c>
      <c r="H159" s="63">
        <v>1000757.7918320177</v>
      </c>
      <c r="J159" s="43">
        <f>IFERROR(IF(ISNUMBER(K159),IF($B$13="Goal",COUNTIFS($G$17:$G$516,"&lt;"&amp;$G159,$F$17:$F$516,"Yes")+COUNTIFS(G$17:G159,G159),COUNTIFS($H$17:$H$516,"&lt;"&amp;$H159,$F$17:$F$516,"Yes")+COUNTIFS(H$17:H159,H159)),NA()),NA())</f>
        <v>288</v>
      </c>
      <c r="K159" s="29">
        <f t="shared" si="3"/>
        <v>2202483.3517644214</v>
      </c>
    </row>
    <row r="160" spans="1:11" x14ac:dyDescent="0.3">
      <c r="A160" s="26">
        <f>SUM(A159,1)</f>
        <v>144</v>
      </c>
      <c r="B160" s="54" t="s">
        <v>45</v>
      </c>
      <c r="C160" s="55" t="s">
        <v>36</v>
      </c>
      <c r="D160" s="55" t="s">
        <v>26</v>
      </c>
      <c r="E160" s="55" t="s">
        <v>23</v>
      </c>
      <c r="F160" s="27" t="str">
        <f>IFERROR(IF($B$11="All",IF(AND($C160="Yes",D160=$B$10),"Yes","No"),IF($B$11&lt;&gt;"All",IF(AND($C160="Yes",$D160=$B$10,$E160=$B$11),"Yes","No"),"--")),"--")</f>
        <v>Yes</v>
      </c>
      <c r="G160" s="62">
        <v>2846965.256135968</v>
      </c>
      <c r="H160" s="63">
        <v>1007045.842491645</v>
      </c>
      <c r="J160" s="43">
        <f>IFERROR(IF(ISNUMBER(K160),IF($B$13="Goal",COUNTIFS($G$17:$G$516,"&lt;"&amp;$G160,$F$17:$F$516,"Yes")+COUNTIFS(G$17:G160,G160),COUNTIFS($H$17:$H$516,"&lt;"&amp;$H160,$F$17:$F$516,"Yes")+COUNTIFS(H$17:H160,H160)),NA()),NA())</f>
        <v>395</v>
      </c>
      <c r="K160" s="29">
        <f t="shared" si="3"/>
        <v>2846965.256135968</v>
      </c>
    </row>
    <row r="161" spans="1:11" x14ac:dyDescent="0.3">
      <c r="A161" s="26">
        <f>SUM(A160,1)</f>
        <v>145</v>
      </c>
      <c r="B161" s="54" t="s">
        <v>45</v>
      </c>
      <c r="C161" s="55" t="s">
        <v>36</v>
      </c>
      <c r="D161" s="55" t="s">
        <v>26</v>
      </c>
      <c r="E161" s="55" t="s">
        <v>23</v>
      </c>
      <c r="F161" s="27" t="str">
        <f>IFERROR(IF($B$11="All",IF(AND($C161="Yes",D161=$B$10),"Yes","No"),IF($B$11&lt;&gt;"All",IF(AND($C161="Yes",$D161=$B$10,$E161=$B$11),"Yes","No"),"--")),"--")</f>
        <v>Yes</v>
      </c>
      <c r="G161" s="62">
        <v>2333244.0891137533</v>
      </c>
      <c r="H161" s="63">
        <v>1007079.1042388399</v>
      </c>
      <c r="J161" s="28">
        <f>IFERROR(IF(ISNUMBER(K161),IF($B$13="Goal",COUNTIFS($G$17:$G$516,"&lt;"&amp;$G161,$F$17:$F$516,"Yes")+COUNTIFS(G$17:G161,G161),COUNTIFS($H$17:$H$516,"&lt;"&amp;$H161,$F$17:$F$516,"Yes")+COUNTIFS(H$17:H161,H161)),NA()),NA())</f>
        <v>316</v>
      </c>
      <c r="K161" s="29">
        <f t="shared" si="3"/>
        <v>2333244.0891137533</v>
      </c>
    </row>
    <row r="162" spans="1:11" x14ac:dyDescent="0.3">
      <c r="A162" s="26">
        <f>SUM(A161,1)</f>
        <v>146</v>
      </c>
      <c r="B162" s="54" t="s">
        <v>45</v>
      </c>
      <c r="C162" s="55" t="s">
        <v>36</v>
      </c>
      <c r="D162" s="55" t="s">
        <v>26</v>
      </c>
      <c r="E162" s="55" t="s">
        <v>23</v>
      </c>
      <c r="F162" s="27" t="str">
        <f>IFERROR(IF($B$11="All",IF(AND($C162="Yes",D162=$B$10),"Yes","No"),IF($B$11&lt;&gt;"All",IF(AND($C162="Yes",$D162=$B$10,$E162=$B$11),"Yes","No"),"--")),"--")</f>
        <v>Yes</v>
      </c>
      <c r="G162" s="62">
        <v>3042564.9708121931</v>
      </c>
      <c r="H162" s="63">
        <v>1011341.3301243547</v>
      </c>
      <c r="J162" s="43">
        <f>IFERROR(IF(ISNUMBER(K162),IF($B$13="Goal",COUNTIFS($G$17:$G$516,"&lt;"&amp;$G162,$F$17:$F$516,"Yes")+COUNTIFS(G$17:G162,G162),COUNTIFS($H$17:$H$516,"&lt;"&amp;$H162,$F$17:$F$516,"Yes")+COUNTIFS(H$17:H162,H162)),NA()),NA())</f>
        <v>416</v>
      </c>
      <c r="K162" s="29">
        <f t="shared" si="3"/>
        <v>3042564.9708121931</v>
      </c>
    </row>
    <row r="163" spans="1:11" x14ac:dyDescent="0.3">
      <c r="A163" s="26">
        <f>SUM(A162,1)</f>
        <v>147</v>
      </c>
      <c r="B163" s="54" t="s">
        <v>45</v>
      </c>
      <c r="C163" s="55" t="s">
        <v>36</v>
      </c>
      <c r="D163" s="55" t="s">
        <v>26</v>
      </c>
      <c r="E163" s="55" t="s">
        <v>23</v>
      </c>
      <c r="F163" s="27" t="str">
        <f>IFERROR(IF($B$11="All",IF(AND($C163="Yes",D163=$B$10),"Yes","No"),IF($B$11&lt;&gt;"All",IF(AND($C163="Yes",$D163=$B$10,$E163=$B$11),"Yes","No"),"--")),"--")</f>
        <v>Yes</v>
      </c>
      <c r="G163" s="62">
        <v>443405.8818855295</v>
      </c>
      <c r="H163" s="63">
        <v>1011871.8093515552</v>
      </c>
      <c r="J163" s="43">
        <f>IFERROR(IF(ISNUMBER(K163),IF($B$13="Goal",COUNTIFS($G$17:$G$516,"&lt;"&amp;$G163,$F$17:$F$516,"Yes")+COUNTIFS(G$17:G163,G163),COUNTIFS($H$17:$H$516,"&lt;"&amp;$H163,$F$17:$F$516,"Yes")+COUNTIFS(H$17:H163,H163)),NA()),NA())</f>
        <v>59</v>
      </c>
      <c r="K163" s="29">
        <f t="shared" si="3"/>
        <v>443405.8818855295</v>
      </c>
    </row>
    <row r="164" spans="1:11" x14ac:dyDescent="0.3">
      <c r="A164" s="26">
        <f>SUM(A163,1)</f>
        <v>148</v>
      </c>
      <c r="B164" s="54" t="s">
        <v>45</v>
      </c>
      <c r="C164" s="55" t="s">
        <v>36</v>
      </c>
      <c r="D164" s="55" t="s">
        <v>26</v>
      </c>
      <c r="E164" s="55" t="s">
        <v>23</v>
      </c>
      <c r="F164" s="27" t="str">
        <f>IFERROR(IF($B$11="All",IF(AND($C164="Yes",D164=$B$10),"Yes","No"),IF($B$11&lt;&gt;"All",IF(AND($C164="Yes",$D164=$B$10,$E164=$B$11),"Yes","No"),"--")),"--")</f>
        <v>Yes</v>
      </c>
      <c r="G164" s="62">
        <v>2214036.3214507634</v>
      </c>
      <c r="H164" s="63">
        <v>1025193.389510481</v>
      </c>
      <c r="J164" s="28">
        <f>IFERROR(IF(ISNUMBER(K164),IF($B$13="Goal",COUNTIFS($G$17:$G$516,"&lt;"&amp;$G164,$F$17:$F$516,"Yes")+COUNTIFS(G$17:G164,G164),COUNTIFS($H$17:$H$516,"&lt;"&amp;$H164,$F$17:$F$516,"Yes")+COUNTIFS(H$17:H164,H164)),NA()),NA())</f>
        <v>293</v>
      </c>
      <c r="K164" s="29">
        <f t="shared" si="3"/>
        <v>2214036.3214507634</v>
      </c>
    </row>
    <row r="165" spans="1:11" x14ac:dyDescent="0.3">
      <c r="A165" s="26">
        <f>SUM(A164,1)</f>
        <v>149</v>
      </c>
      <c r="B165" s="54" t="s">
        <v>45</v>
      </c>
      <c r="C165" s="55" t="s">
        <v>36</v>
      </c>
      <c r="D165" s="55" t="s">
        <v>26</v>
      </c>
      <c r="E165" s="55" t="s">
        <v>23</v>
      </c>
      <c r="F165" s="27" t="str">
        <f>IFERROR(IF($B$11="All",IF(AND($C165="Yes",D165=$B$10),"Yes","No"),IF($B$11&lt;&gt;"All",IF(AND($C165="Yes",$D165=$B$10,$E165=$B$11),"Yes","No"),"--")),"--")</f>
        <v>Yes</v>
      </c>
      <c r="G165" s="62">
        <v>3191792.1027428727</v>
      </c>
      <c r="H165" s="63">
        <v>1033354.4775137409</v>
      </c>
      <c r="J165" s="43">
        <f>IFERROR(IF(ISNUMBER(K165),IF($B$13="Goal",COUNTIFS($G$17:$G$516,"&lt;"&amp;$G165,$F$17:$F$516,"Yes")+COUNTIFS(G$17:G165,G165),COUNTIFS($H$17:$H$516,"&lt;"&amp;$H165,$F$17:$F$516,"Yes")+COUNTIFS(H$17:H165,H165)),NA()),NA())</f>
        <v>427</v>
      </c>
      <c r="K165" s="29">
        <f t="shared" si="3"/>
        <v>3191792.1027428727</v>
      </c>
    </row>
    <row r="166" spans="1:11" x14ac:dyDescent="0.3">
      <c r="A166" s="26">
        <f>SUM(A165,1)</f>
        <v>150</v>
      </c>
      <c r="B166" s="54" t="s">
        <v>45</v>
      </c>
      <c r="C166" s="55" t="s">
        <v>36</v>
      </c>
      <c r="D166" s="55" t="s">
        <v>26</v>
      </c>
      <c r="E166" s="55" t="s">
        <v>23</v>
      </c>
      <c r="F166" s="27" t="str">
        <f>IFERROR(IF($B$11="All",IF(AND($C166="Yes",D166=$B$10),"Yes","No"),IF($B$11&lt;&gt;"All",IF(AND($C166="Yes",$D166=$B$10,$E166=$B$11),"Yes","No"),"--")),"--")</f>
        <v>Yes</v>
      </c>
      <c r="G166" s="62">
        <v>326556.08378879249</v>
      </c>
      <c r="H166" s="63">
        <v>1036395.5611751664</v>
      </c>
      <c r="J166" s="28">
        <f>IFERROR(IF(ISNUMBER(K166),IF($B$13="Goal",COUNTIFS($G$17:$G$516,"&lt;"&amp;$G166,$F$17:$F$516,"Yes")+COUNTIFS(G$17:G166,G166),COUNTIFS($H$17:$H$516,"&lt;"&amp;$H166,$F$17:$F$516,"Yes")+COUNTIFS(H$17:H166,H166)),NA()),NA())</f>
        <v>43</v>
      </c>
      <c r="K166" s="29">
        <f t="shared" si="3"/>
        <v>326556.08378879249</v>
      </c>
    </row>
    <row r="167" spans="1:11" x14ac:dyDescent="0.3">
      <c r="A167" s="26">
        <f>SUM(A166,1)</f>
        <v>151</v>
      </c>
      <c r="B167" s="54" t="s">
        <v>45</v>
      </c>
      <c r="C167" s="55" t="s">
        <v>36</v>
      </c>
      <c r="D167" s="55" t="s">
        <v>26</v>
      </c>
      <c r="E167" s="55" t="s">
        <v>23</v>
      </c>
      <c r="F167" s="27" t="str">
        <f>IFERROR(IF($B$11="All",IF(AND($C167="Yes",D167=$B$10),"Yes","No"),IF($B$11&lt;&gt;"All",IF(AND($C167="Yes",$D167=$B$10,$E167=$B$11),"Yes","No"),"--")),"--")</f>
        <v>Yes</v>
      </c>
      <c r="G167" s="62">
        <v>2627982.0480839596</v>
      </c>
      <c r="H167" s="63">
        <v>1051969.6849577778</v>
      </c>
      <c r="J167" s="43">
        <f>IFERROR(IF(ISNUMBER(K167),IF($B$13="Goal",COUNTIFS($G$17:$G$516,"&lt;"&amp;$G167,$F$17:$F$516,"Yes")+COUNTIFS(G$17:G167,G167),COUNTIFS($H$17:$H$516,"&lt;"&amp;$H167,$F$17:$F$516,"Yes")+COUNTIFS(H$17:H167,H167)),NA()),NA())</f>
        <v>365</v>
      </c>
      <c r="K167" s="29">
        <f t="shared" si="3"/>
        <v>2627982.0480839596</v>
      </c>
    </row>
    <row r="168" spans="1:11" x14ac:dyDescent="0.3">
      <c r="A168" s="26">
        <f>SUM(A167,1)</f>
        <v>152</v>
      </c>
      <c r="B168" s="54" t="s">
        <v>45</v>
      </c>
      <c r="C168" s="55" t="s">
        <v>36</v>
      </c>
      <c r="D168" s="55" t="s">
        <v>26</v>
      </c>
      <c r="E168" s="55" t="s">
        <v>23</v>
      </c>
      <c r="F168" s="27" t="str">
        <f>IFERROR(IF($B$11="All",IF(AND($C168="Yes",D168=$B$10),"Yes","No"),IF($B$11&lt;&gt;"All",IF(AND($C168="Yes",$D168=$B$10,$E168=$B$11),"Yes","No"),"--")),"--")</f>
        <v>Yes</v>
      </c>
      <c r="G168" s="62">
        <v>2138900.1934552826</v>
      </c>
      <c r="H168" s="63">
        <v>1066575.2865680195</v>
      </c>
      <c r="J168" s="28">
        <f>IFERROR(IF(ISNUMBER(K168),IF($B$13="Goal",COUNTIFS($G$17:$G$516,"&lt;"&amp;$G168,$F$17:$F$516,"Yes")+COUNTIFS(G$17:G168,G168),COUNTIFS($H$17:$H$516,"&lt;"&amp;$H168,$F$17:$F$516,"Yes")+COUNTIFS(H$17:H168,H168)),NA()),NA())</f>
        <v>277</v>
      </c>
      <c r="K168" s="29">
        <f t="shared" si="3"/>
        <v>2138900.1934552826</v>
      </c>
    </row>
    <row r="169" spans="1:11" x14ac:dyDescent="0.3">
      <c r="A169" s="26">
        <f>SUM(A168,1)</f>
        <v>153</v>
      </c>
      <c r="B169" s="54" t="s">
        <v>45</v>
      </c>
      <c r="C169" s="55" t="s">
        <v>36</v>
      </c>
      <c r="D169" s="55" t="s">
        <v>26</v>
      </c>
      <c r="E169" s="55" t="s">
        <v>23</v>
      </c>
      <c r="F169" s="27" t="str">
        <f>IFERROR(IF($B$11="All",IF(AND($C169="Yes",D169=$B$10),"Yes","No"),IF($B$11&lt;&gt;"All",IF(AND($C169="Yes",$D169=$B$10,$E169=$B$11),"Yes","No"),"--")),"--")</f>
        <v>Yes</v>
      </c>
      <c r="G169" s="62">
        <v>1866161.195688098</v>
      </c>
      <c r="H169" s="63">
        <v>1069819.4909437057</v>
      </c>
      <c r="J169" s="43">
        <f>IFERROR(IF(ISNUMBER(K169),IF($B$13="Goal",COUNTIFS($G$17:$G$516,"&lt;"&amp;$G169,$F$17:$F$516,"Yes")+COUNTIFS(G$17:G169,G169),COUNTIFS($H$17:$H$516,"&lt;"&amp;$H169,$F$17:$F$516,"Yes")+COUNTIFS(H$17:H169,H169)),NA()),NA())</f>
        <v>241</v>
      </c>
      <c r="K169" s="29">
        <f t="shared" si="3"/>
        <v>1866161.195688098</v>
      </c>
    </row>
    <row r="170" spans="1:11" x14ac:dyDescent="0.3">
      <c r="A170" s="26">
        <f>SUM(A169,1)</f>
        <v>154</v>
      </c>
      <c r="B170" s="54" t="s">
        <v>45</v>
      </c>
      <c r="C170" s="55" t="s">
        <v>36</v>
      </c>
      <c r="D170" s="55" t="s">
        <v>26</v>
      </c>
      <c r="E170" s="55" t="s">
        <v>23</v>
      </c>
      <c r="F170" s="27" t="str">
        <f>IFERROR(IF($B$11="All",IF(AND($C170="Yes",D170=$B$10),"Yes","No"),IF($B$11&lt;&gt;"All",IF(AND($C170="Yes",$D170=$B$10,$E170=$B$11),"Yes","No"),"--")),"--")</f>
        <v>Yes</v>
      </c>
      <c r="G170" s="62">
        <v>1719671.6344156114</v>
      </c>
      <c r="H170" s="63">
        <v>1071371.7618027856</v>
      </c>
      <c r="J170" s="43">
        <f>IFERROR(IF(ISNUMBER(K170),IF($B$13="Goal",COUNTIFS($G$17:$G$516,"&lt;"&amp;$G170,$F$17:$F$516,"Yes")+COUNTIFS(G$17:G170,G170),COUNTIFS($H$17:$H$516,"&lt;"&amp;$H170,$F$17:$F$516,"Yes")+COUNTIFS(H$17:H170,H170)),NA()),NA())</f>
        <v>221</v>
      </c>
      <c r="K170" s="29">
        <f t="shared" si="3"/>
        <v>1719671.6344156114</v>
      </c>
    </row>
    <row r="171" spans="1:11" x14ac:dyDescent="0.3">
      <c r="A171" s="26">
        <f>SUM(A170,1)</f>
        <v>155</v>
      </c>
      <c r="B171" s="54" t="s">
        <v>45</v>
      </c>
      <c r="C171" s="55" t="s">
        <v>36</v>
      </c>
      <c r="D171" s="55" t="s">
        <v>26</v>
      </c>
      <c r="E171" s="55" t="s">
        <v>23</v>
      </c>
      <c r="F171" s="27" t="str">
        <f>IFERROR(IF($B$11="All",IF(AND($C171="Yes",D171=$B$10),"Yes","No"),IF($B$11&lt;&gt;"All",IF(AND($C171="Yes",$D171=$B$10,$E171=$B$11),"Yes","No"),"--")),"--")</f>
        <v>Yes</v>
      </c>
      <c r="G171" s="62">
        <v>3177426.785171981</v>
      </c>
      <c r="H171" s="63">
        <v>1073259.4442255837</v>
      </c>
      <c r="J171" s="43">
        <f>IFERROR(IF(ISNUMBER(K171),IF($B$13="Goal",COUNTIFS($G$17:$G$516,"&lt;"&amp;$G171,$F$17:$F$516,"Yes")+COUNTIFS(G$17:G171,G171),COUNTIFS($H$17:$H$516,"&lt;"&amp;$H171,$F$17:$F$516,"Yes")+COUNTIFS(H$17:H171,H171)),NA()),NA())</f>
        <v>424</v>
      </c>
      <c r="K171" s="29">
        <f t="shared" si="3"/>
        <v>3177426.785171981</v>
      </c>
    </row>
    <row r="172" spans="1:11" x14ac:dyDescent="0.3">
      <c r="A172" s="26">
        <f>SUM(A171,1)</f>
        <v>156</v>
      </c>
      <c r="B172" s="54" t="s">
        <v>45</v>
      </c>
      <c r="C172" s="55" t="s">
        <v>36</v>
      </c>
      <c r="D172" s="55" t="s">
        <v>26</v>
      </c>
      <c r="E172" s="55" t="s">
        <v>23</v>
      </c>
      <c r="F172" s="27" t="str">
        <f>IFERROR(IF($B$11="All",IF(AND($C172="Yes",D172=$B$10),"Yes","No"),IF($B$11&lt;&gt;"All",IF(AND($C172="Yes",$D172=$B$10,$E172=$B$11),"Yes","No"),"--")),"--")</f>
        <v>Yes</v>
      </c>
      <c r="G172" s="62">
        <v>1855969.0665765777</v>
      </c>
      <c r="H172" s="63">
        <v>1103833.1049395069</v>
      </c>
      <c r="J172" s="43">
        <f>IFERROR(IF(ISNUMBER(K172),IF($B$13="Goal",COUNTIFS($G$17:$G$516,"&lt;"&amp;$G172,$F$17:$F$516,"Yes")+COUNTIFS(G$17:G172,G172),COUNTIFS($H$17:$H$516,"&lt;"&amp;$H172,$F$17:$F$516,"Yes")+COUNTIFS(H$17:H172,H172)),NA()),NA())</f>
        <v>239</v>
      </c>
      <c r="K172" s="29">
        <f t="shared" si="3"/>
        <v>1855969.0665765777</v>
      </c>
    </row>
    <row r="173" spans="1:11" x14ac:dyDescent="0.3">
      <c r="A173" s="26">
        <f>SUM(A172,1)</f>
        <v>157</v>
      </c>
      <c r="B173" s="54" t="s">
        <v>45</v>
      </c>
      <c r="C173" s="55" t="s">
        <v>36</v>
      </c>
      <c r="D173" s="55" t="s">
        <v>26</v>
      </c>
      <c r="E173" s="55" t="s">
        <v>23</v>
      </c>
      <c r="F173" s="27" t="str">
        <f>IFERROR(IF($B$11="All",IF(AND($C173="Yes",D173=$B$10),"Yes","No"),IF($B$11&lt;&gt;"All",IF(AND($C173="Yes",$D173=$B$10,$E173=$B$11),"Yes","No"),"--")),"--")</f>
        <v>Yes</v>
      </c>
      <c r="G173" s="62">
        <v>383771.31998937234</v>
      </c>
      <c r="H173" s="63">
        <v>1103927.0292567797</v>
      </c>
      <c r="J173" s="28">
        <f>IFERROR(IF(ISNUMBER(K173),IF($B$13="Goal",COUNTIFS($G$17:$G$516,"&lt;"&amp;$G173,$F$17:$F$516,"Yes")+COUNTIFS(G$17:G173,G173),COUNTIFS($H$17:$H$516,"&lt;"&amp;$H173,$F$17:$F$516,"Yes")+COUNTIFS(H$17:H173,H173)),NA()),NA())</f>
        <v>48</v>
      </c>
      <c r="K173" s="29">
        <f t="shared" si="3"/>
        <v>383771.31998937234</v>
      </c>
    </row>
    <row r="174" spans="1:11" x14ac:dyDescent="0.3">
      <c r="A174" s="26">
        <f>SUM(A173,1)</f>
        <v>158</v>
      </c>
      <c r="B174" s="54" t="s">
        <v>45</v>
      </c>
      <c r="C174" s="55" t="s">
        <v>36</v>
      </c>
      <c r="D174" s="55" t="s">
        <v>26</v>
      </c>
      <c r="E174" s="55" t="s">
        <v>23</v>
      </c>
      <c r="F174" s="27" t="str">
        <f>IFERROR(IF($B$11="All",IF(AND($C174="Yes",D174=$B$10),"Yes","No"),IF($B$11&lt;&gt;"All",IF(AND($C174="Yes",$D174=$B$10,$E174=$B$11),"Yes","No"),"--")),"--")</f>
        <v>Yes</v>
      </c>
      <c r="G174" s="62">
        <v>2575466.6212804033</v>
      </c>
      <c r="H174" s="63">
        <v>1114262.6406854214</v>
      </c>
      <c r="J174" s="43">
        <f>IFERROR(IF(ISNUMBER(K174),IF($B$13="Goal",COUNTIFS($G$17:$G$516,"&lt;"&amp;$G174,$F$17:$F$516,"Yes")+COUNTIFS(G$17:G174,G174),COUNTIFS($H$17:$H$516,"&lt;"&amp;$H174,$F$17:$F$516,"Yes")+COUNTIFS(H$17:H174,H174)),NA()),NA())</f>
        <v>355</v>
      </c>
      <c r="K174" s="29">
        <f t="shared" si="3"/>
        <v>2575466.6212804033</v>
      </c>
    </row>
    <row r="175" spans="1:11" x14ac:dyDescent="0.3">
      <c r="A175" s="26">
        <f>SUM(A174,1)</f>
        <v>159</v>
      </c>
      <c r="B175" s="54" t="s">
        <v>45</v>
      </c>
      <c r="C175" s="55" t="s">
        <v>36</v>
      </c>
      <c r="D175" s="55" t="s">
        <v>26</v>
      </c>
      <c r="E175" s="55" t="s">
        <v>23</v>
      </c>
      <c r="F175" s="27" t="str">
        <f>IFERROR(IF($B$11="All",IF(AND($C175="Yes",D175=$B$10),"Yes","No"),IF($B$11&lt;&gt;"All",IF(AND($C175="Yes",$D175=$B$10,$E175=$B$11),"Yes","No"),"--")),"--")</f>
        <v>Yes</v>
      </c>
      <c r="G175" s="62">
        <v>2111767.0847816449</v>
      </c>
      <c r="H175" s="63">
        <v>1120656.4081540643</v>
      </c>
      <c r="J175" s="28">
        <f>IFERROR(IF(ISNUMBER(K175),IF($B$13="Goal",COUNTIFS($G$17:$G$516,"&lt;"&amp;$G175,$F$17:$F$516,"Yes")+COUNTIFS(G$17:G175,G175),COUNTIFS($H$17:$H$516,"&lt;"&amp;$H175,$F$17:$F$516,"Yes")+COUNTIFS(H$17:H175,H175)),NA()),NA())</f>
        <v>274</v>
      </c>
      <c r="K175" s="29">
        <f t="shared" si="3"/>
        <v>2111767.0847816449</v>
      </c>
    </row>
    <row r="176" spans="1:11" x14ac:dyDescent="0.3">
      <c r="A176" s="26">
        <f>SUM(A175,1)</f>
        <v>160</v>
      </c>
      <c r="B176" s="54" t="s">
        <v>45</v>
      </c>
      <c r="C176" s="55" t="s">
        <v>36</v>
      </c>
      <c r="D176" s="55" t="s">
        <v>26</v>
      </c>
      <c r="E176" s="55" t="s">
        <v>23</v>
      </c>
      <c r="F176" s="27" t="str">
        <f>IFERROR(IF($B$11="All",IF(AND($C176="Yes",D176=$B$10),"Yes","No"),IF($B$11&lt;&gt;"All",IF(AND($C176="Yes",$D176=$B$10,$E176=$B$11),"Yes","No"),"--")),"--")</f>
        <v>Yes</v>
      </c>
      <c r="G176" s="62">
        <v>650518.52759363153</v>
      </c>
      <c r="H176" s="63">
        <v>1129546.4525650181</v>
      </c>
      <c r="J176" s="43">
        <f>IFERROR(IF(ISNUMBER(K176),IF($B$13="Goal",COUNTIFS($G$17:$G$516,"&lt;"&amp;$G176,$F$17:$F$516,"Yes")+COUNTIFS(G$17:G176,G176),COUNTIFS($H$17:$H$516,"&lt;"&amp;$H176,$F$17:$F$516,"Yes")+COUNTIFS(H$17:H176,H176)),NA()),NA())</f>
        <v>92</v>
      </c>
      <c r="K176" s="29">
        <f t="shared" si="3"/>
        <v>650518.52759363153</v>
      </c>
    </row>
    <row r="177" spans="1:11" x14ac:dyDescent="0.3">
      <c r="A177" s="26">
        <f>SUM(A176,1)</f>
        <v>161</v>
      </c>
      <c r="B177" s="54" t="s">
        <v>45</v>
      </c>
      <c r="C177" s="55" t="s">
        <v>36</v>
      </c>
      <c r="D177" s="55" t="s">
        <v>26</v>
      </c>
      <c r="E177" s="55" t="s">
        <v>23</v>
      </c>
      <c r="F177" s="27" t="str">
        <f>IFERROR(IF($B$11="All",IF(AND($C177="Yes",D177=$B$10),"Yes","No"),IF($B$11&lt;&gt;"All",IF(AND($C177="Yes",$D177=$B$10,$E177=$B$11),"Yes","No"),"--")),"--")</f>
        <v>Yes</v>
      </c>
      <c r="G177" s="62">
        <v>2033355.4114204177</v>
      </c>
      <c r="H177" s="63">
        <v>1141759.2965478464</v>
      </c>
      <c r="J177" s="43">
        <f>IFERROR(IF(ISNUMBER(K177),IF($B$13="Goal",COUNTIFS($G$17:$G$516,"&lt;"&amp;$G177,$F$17:$F$516,"Yes")+COUNTIFS(G$17:G177,G177),COUNTIFS($H$17:$H$516,"&lt;"&amp;$H177,$F$17:$F$516,"Yes")+COUNTIFS(H$17:H177,H177)),NA()),NA())</f>
        <v>262</v>
      </c>
      <c r="K177" s="29">
        <f t="shared" si="3"/>
        <v>2033355.4114204177</v>
      </c>
    </row>
    <row r="178" spans="1:11" x14ac:dyDescent="0.3">
      <c r="A178" s="26">
        <f>SUM(A177,1)</f>
        <v>162</v>
      </c>
      <c r="B178" s="54" t="s">
        <v>45</v>
      </c>
      <c r="C178" s="55" t="s">
        <v>36</v>
      </c>
      <c r="D178" s="55" t="s">
        <v>26</v>
      </c>
      <c r="E178" s="55" t="s">
        <v>23</v>
      </c>
      <c r="F178" s="27" t="str">
        <f>IFERROR(IF($B$11="All",IF(AND($C178="Yes",D178=$B$10),"Yes","No"),IF($B$11&lt;&gt;"All",IF(AND($C178="Yes",$D178=$B$10,$E178=$B$11),"Yes","No"),"--")),"--")</f>
        <v>Yes</v>
      </c>
      <c r="G178" s="62">
        <v>2112463.1184804495</v>
      </c>
      <c r="H178" s="63">
        <v>1148197.1063444514</v>
      </c>
      <c r="J178" s="43">
        <f>IFERROR(IF(ISNUMBER(K178),IF($B$13="Goal",COUNTIFS($G$17:$G$516,"&lt;"&amp;$G178,$F$17:$F$516,"Yes")+COUNTIFS(G$17:G178,G178),COUNTIFS($H$17:$H$516,"&lt;"&amp;$H178,$F$17:$F$516,"Yes")+COUNTIFS(H$17:H178,H178)),NA()),NA())</f>
        <v>275</v>
      </c>
      <c r="K178" s="29">
        <f t="shared" si="3"/>
        <v>2112463.1184804495</v>
      </c>
    </row>
    <row r="179" spans="1:11" x14ac:dyDescent="0.3">
      <c r="A179" s="26">
        <f>SUM(A178,1)</f>
        <v>163</v>
      </c>
      <c r="B179" s="54" t="s">
        <v>45</v>
      </c>
      <c r="C179" s="55" t="s">
        <v>36</v>
      </c>
      <c r="D179" s="55" t="s">
        <v>26</v>
      </c>
      <c r="E179" s="55" t="s">
        <v>23</v>
      </c>
      <c r="F179" s="27" t="str">
        <f>IFERROR(IF($B$11="All",IF(AND($C179="Yes",D179=$B$10),"Yes","No"),IF($B$11&lt;&gt;"All",IF(AND($C179="Yes",$D179=$B$10,$E179=$B$11),"Yes","No"),"--")),"--")</f>
        <v>Yes</v>
      </c>
      <c r="G179" s="62">
        <v>2154704.5036757332</v>
      </c>
      <c r="H179" s="63">
        <v>1156957.1067975978</v>
      </c>
      <c r="J179" s="43">
        <f>IFERROR(IF(ISNUMBER(K179),IF($B$13="Goal",COUNTIFS($G$17:$G$516,"&lt;"&amp;$G179,$F$17:$F$516,"Yes")+COUNTIFS(G$17:G179,G179),COUNTIFS($H$17:$H$516,"&lt;"&amp;$H179,$F$17:$F$516,"Yes")+COUNTIFS(H$17:H179,H179)),NA()),NA())</f>
        <v>280</v>
      </c>
      <c r="K179" s="29">
        <f t="shared" si="3"/>
        <v>2154704.5036757332</v>
      </c>
    </row>
    <row r="180" spans="1:11" x14ac:dyDescent="0.3">
      <c r="A180" s="26">
        <f>SUM(A179,1)</f>
        <v>164</v>
      </c>
      <c r="B180" s="54" t="s">
        <v>45</v>
      </c>
      <c r="C180" s="55" t="s">
        <v>36</v>
      </c>
      <c r="D180" s="55" t="s">
        <v>26</v>
      </c>
      <c r="E180" s="55" t="s">
        <v>23</v>
      </c>
      <c r="F180" s="27" t="str">
        <f>IFERROR(IF($B$11="All",IF(AND($C180="Yes",D180=$B$10),"Yes","No"),IF($B$11&lt;&gt;"All",IF(AND($C180="Yes",$D180=$B$10,$E180=$B$11),"Yes","No"),"--")),"--")</f>
        <v>Yes</v>
      </c>
      <c r="G180" s="62">
        <v>474158.66156546539</v>
      </c>
      <c r="H180" s="63">
        <v>1156959.0848600529</v>
      </c>
      <c r="J180" s="28">
        <f>IFERROR(IF(ISNUMBER(K180),IF($B$13="Goal",COUNTIFS($G$17:$G$516,"&lt;"&amp;$G180,$F$17:$F$516,"Yes")+COUNTIFS(G$17:G180,G180),COUNTIFS($H$17:$H$516,"&lt;"&amp;$H180,$F$17:$F$516,"Yes")+COUNTIFS(H$17:H180,H180)),NA()),NA())</f>
        <v>60</v>
      </c>
      <c r="K180" s="29">
        <f t="shared" si="3"/>
        <v>474158.66156546539</v>
      </c>
    </row>
    <row r="181" spans="1:11" x14ac:dyDescent="0.3">
      <c r="A181" s="26">
        <f>SUM(A180,1)</f>
        <v>165</v>
      </c>
      <c r="B181" s="54" t="s">
        <v>45</v>
      </c>
      <c r="C181" s="55" t="s">
        <v>36</v>
      </c>
      <c r="D181" s="55" t="s">
        <v>26</v>
      </c>
      <c r="E181" s="55" t="s">
        <v>23</v>
      </c>
      <c r="F181" s="27" t="str">
        <f>IFERROR(IF($B$11="All",IF(AND($C181="Yes",D181=$B$10),"Yes","No"),IF($B$11&lt;&gt;"All",IF(AND($C181="Yes",$D181=$B$10,$E181=$B$11),"Yes","No"),"--")),"--")</f>
        <v>Yes</v>
      </c>
      <c r="G181" s="62">
        <v>3181719.1818479933</v>
      </c>
      <c r="H181" s="63">
        <v>1162108.961221348</v>
      </c>
      <c r="J181" s="43">
        <f>IFERROR(IF(ISNUMBER(K181),IF($B$13="Goal",COUNTIFS($G$17:$G$516,"&lt;"&amp;$G181,$F$17:$F$516,"Yes")+COUNTIFS(G$17:G181,G181),COUNTIFS($H$17:$H$516,"&lt;"&amp;$H181,$F$17:$F$516,"Yes")+COUNTIFS(H$17:H181,H181)),NA()),NA())</f>
        <v>425</v>
      </c>
      <c r="K181" s="29">
        <f t="shared" si="3"/>
        <v>3181719.1818479933</v>
      </c>
    </row>
    <row r="182" spans="1:11" x14ac:dyDescent="0.3">
      <c r="A182" s="26">
        <f>SUM(A181,1)</f>
        <v>166</v>
      </c>
      <c r="B182" s="54" t="s">
        <v>45</v>
      </c>
      <c r="C182" s="55" t="s">
        <v>36</v>
      </c>
      <c r="D182" s="55" t="s">
        <v>26</v>
      </c>
      <c r="E182" s="55" t="s">
        <v>23</v>
      </c>
      <c r="F182" s="27" t="str">
        <f>IFERROR(IF($B$11="All",IF(AND($C182="Yes",D182=$B$10),"Yes","No"),IF($B$11&lt;&gt;"All",IF(AND($C182="Yes",$D182=$B$10,$E182=$B$11),"Yes","No"),"--")),"--")</f>
        <v>Yes</v>
      </c>
      <c r="G182" s="62">
        <v>1355766.6881668994</v>
      </c>
      <c r="H182" s="63">
        <v>1166371.3205498904</v>
      </c>
      <c r="J182" s="28">
        <f>IFERROR(IF(ISNUMBER(K182),IF($B$13="Goal",COUNTIFS($G$17:$G$516,"&lt;"&amp;$G182,$F$17:$F$516,"Yes")+COUNTIFS(G$17:G182,G182),COUNTIFS($H$17:$H$516,"&lt;"&amp;$H182,$F$17:$F$516,"Yes")+COUNTIFS(H$17:H182,H182)),NA()),NA())</f>
        <v>176</v>
      </c>
      <c r="K182" s="29">
        <f t="shared" si="3"/>
        <v>1355766.6881668994</v>
      </c>
    </row>
    <row r="183" spans="1:11" x14ac:dyDescent="0.3">
      <c r="A183" s="26">
        <f>SUM(A182,1)</f>
        <v>167</v>
      </c>
      <c r="B183" s="54" t="s">
        <v>45</v>
      </c>
      <c r="C183" s="55" t="s">
        <v>36</v>
      </c>
      <c r="D183" s="55" t="s">
        <v>26</v>
      </c>
      <c r="E183" s="55" t="s">
        <v>23</v>
      </c>
      <c r="F183" s="27" t="str">
        <f>IFERROR(IF($B$11="All",IF(AND($C183="Yes",D183=$B$10),"Yes","No"),IF($B$11&lt;&gt;"All",IF(AND($C183="Yes",$D183=$B$10,$E183=$B$11),"Yes","No"),"--")),"--")</f>
        <v>Yes</v>
      </c>
      <c r="G183" s="62">
        <v>1627305.7408678285</v>
      </c>
      <c r="H183" s="63">
        <v>1185056.7694531207</v>
      </c>
      <c r="J183" s="43">
        <f>IFERROR(IF(ISNUMBER(K183),IF($B$13="Goal",COUNTIFS($G$17:$G$516,"&lt;"&amp;$G183,$F$17:$F$516,"Yes")+COUNTIFS(G$17:G183,G183),COUNTIFS($H$17:$H$516,"&lt;"&amp;$H183,$F$17:$F$516,"Yes")+COUNTIFS(H$17:H183,H183)),NA()),NA())</f>
        <v>209</v>
      </c>
      <c r="K183" s="29">
        <f t="shared" si="3"/>
        <v>1627305.7408678285</v>
      </c>
    </row>
    <row r="184" spans="1:11" x14ac:dyDescent="0.3">
      <c r="A184" s="26">
        <f>SUM(A183,1)</f>
        <v>168</v>
      </c>
      <c r="B184" s="54" t="s">
        <v>45</v>
      </c>
      <c r="C184" s="55" t="s">
        <v>36</v>
      </c>
      <c r="D184" s="55" t="s">
        <v>26</v>
      </c>
      <c r="E184" s="55" t="s">
        <v>23</v>
      </c>
      <c r="F184" s="27" t="str">
        <f>IFERROR(IF($B$11="All",IF(AND($C184="Yes",D184=$B$10),"Yes","No"),IF($B$11&lt;&gt;"All",IF(AND($C184="Yes",$D184=$B$10,$E184=$B$11),"Yes","No"),"--")),"--")</f>
        <v>Yes</v>
      </c>
      <c r="G184" s="62">
        <v>589065.48268144391</v>
      </c>
      <c r="H184" s="63">
        <v>1197094.2871108626</v>
      </c>
      <c r="J184" s="43">
        <f>IFERROR(IF(ISNUMBER(K184),IF($B$13="Goal",COUNTIFS($G$17:$G$516,"&lt;"&amp;$G184,$F$17:$F$516,"Yes")+COUNTIFS(G$17:G184,G184),COUNTIFS($H$17:$H$516,"&lt;"&amp;$H184,$F$17:$F$516,"Yes")+COUNTIFS(H$17:H184,H184)),NA()),NA())</f>
        <v>78</v>
      </c>
      <c r="K184" s="29">
        <f t="shared" si="3"/>
        <v>589065.48268144391</v>
      </c>
    </row>
    <row r="185" spans="1:11" x14ac:dyDescent="0.3">
      <c r="A185" s="26">
        <f>SUM(A184,1)</f>
        <v>169</v>
      </c>
      <c r="B185" s="54" t="s">
        <v>45</v>
      </c>
      <c r="C185" s="55" t="s">
        <v>36</v>
      </c>
      <c r="D185" s="55" t="s">
        <v>26</v>
      </c>
      <c r="E185" s="55" t="s">
        <v>23</v>
      </c>
      <c r="F185" s="27" t="str">
        <f>IFERROR(IF($B$11="All",IF(AND($C185="Yes",D185=$B$10),"Yes","No"),IF($B$11&lt;&gt;"All",IF(AND($C185="Yes",$D185=$B$10,$E185=$B$11),"Yes","No"),"--")),"--")</f>
        <v>Yes</v>
      </c>
      <c r="G185" s="62">
        <v>2976054.2204100196</v>
      </c>
      <c r="H185" s="63">
        <v>1197229.479319379</v>
      </c>
      <c r="J185" s="43">
        <f>IFERROR(IF(ISNUMBER(K185),IF($B$13="Goal",COUNTIFS($G$17:$G$516,"&lt;"&amp;$G185,$F$17:$F$516,"Yes")+COUNTIFS(G$17:G185,G185),COUNTIFS($H$17:$H$516,"&lt;"&amp;$H185,$F$17:$F$516,"Yes")+COUNTIFS(H$17:H185,H185)),NA()),NA())</f>
        <v>411</v>
      </c>
      <c r="K185" s="29">
        <f t="shared" si="3"/>
        <v>2976054.2204100196</v>
      </c>
    </row>
    <row r="186" spans="1:11" x14ac:dyDescent="0.3">
      <c r="A186" s="26">
        <f>SUM(A185,1)</f>
        <v>170</v>
      </c>
      <c r="B186" s="54" t="s">
        <v>45</v>
      </c>
      <c r="C186" s="55" t="s">
        <v>36</v>
      </c>
      <c r="D186" s="55" t="s">
        <v>26</v>
      </c>
      <c r="E186" s="55" t="s">
        <v>23</v>
      </c>
      <c r="F186" s="27" t="str">
        <f>IFERROR(IF($B$11="All",IF(AND($C186="Yes",D186=$B$10),"Yes","No"),IF($B$11&lt;&gt;"All",IF(AND($C186="Yes",$D186=$B$10,$E186=$B$11),"Yes","No"),"--")),"--")</f>
        <v>Yes</v>
      </c>
      <c r="G186" s="62">
        <v>1600494.0849354845</v>
      </c>
      <c r="H186" s="63">
        <v>1197949.6800345334</v>
      </c>
      <c r="J186" s="43">
        <f>IFERROR(IF(ISNUMBER(K186),IF($B$13="Goal",COUNTIFS($G$17:$G$516,"&lt;"&amp;$G186,$F$17:$F$516,"Yes")+COUNTIFS(G$17:G186,G186),COUNTIFS($H$17:$H$516,"&lt;"&amp;$H186,$F$17:$F$516,"Yes")+COUNTIFS(H$17:H186,H186)),NA()),NA())</f>
        <v>207</v>
      </c>
      <c r="K186" s="29">
        <f t="shared" si="3"/>
        <v>1600494.0849354845</v>
      </c>
    </row>
    <row r="187" spans="1:11" x14ac:dyDescent="0.3">
      <c r="A187" s="26">
        <f>SUM(A186,1)</f>
        <v>171</v>
      </c>
      <c r="B187" s="54" t="s">
        <v>45</v>
      </c>
      <c r="C187" s="55" t="s">
        <v>36</v>
      </c>
      <c r="D187" s="55" t="s">
        <v>26</v>
      </c>
      <c r="E187" s="55" t="s">
        <v>23</v>
      </c>
      <c r="F187" s="27" t="str">
        <f>IFERROR(IF($B$11="All",IF(AND($C187="Yes",D187=$B$10),"Yes","No"),IF($B$11&lt;&gt;"All",IF(AND($C187="Yes",$D187=$B$10,$E187=$B$11),"Yes","No"),"--")),"--")</f>
        <v>Yes</v>
      </c>
      <c r="G187" s="62">
        <v>1449887.9510748994</v>
      </c>
      <c r="H187" s="63">
        <v>1203258.3610370678</v>
      </c>
      <c r="J187" s="28">
        <f>IFERROR(IF(ISNUMBER(K187),IF($B$13="Goal",COUNTIFS($G$17:$G$516,"&lt;"&amp;$G187,$F$17:$F$516,"Yes")+COUNTIFS(G$17:G187,G187),COUNTIFS($H$17:$H$516,"&lt;"&amp;$H187,$F$17:$F$516,"Yes")+COUNTIFS(H$17:H187,H187)),NA()),NA())</f>
        <v>185</v>
      </c>
      <c r="K187" s="29">
        <f t="shared" si="3"/>
        <v>1449887.9510748994</v>
      </c>
    </row>
    <row r="188" spans="1:11" x14ac:dyDescent="0.3">
      <c r="A188" s="26">
        <f>SUM(A187,1)</f>
        <v>172</v>
      </c>
      <c r="B188" s="54" t="s">
        <v>45</v>
      </c>
      <c r="C188" s="55" t="s">
        <v>36</v>
      </c>
      <c r="D188" s="55" t="s">
        <v>26</v>
      </c>
      <c r="E188" s="55" t="s">
        <v>23</v>
      </c>
      <c r="F188" s="27" t="str">
        <f>IFERROR(IF($B$11="All",IF(AND($C188="Yes",D188=$B$10),"Yes","No"),IF($B$11&lt;&gt;"All",IF(AND($C188="Yes",$D188=$B$10,$E188=$B$11),"Yes","No"),"--")),"--")</f>
        <v>Yes</v>
      </c>
      <c r="G188" s="62">
        <v>2767256.619705915</v>
      </c>
      <c r="H188" s="63">
        <v>1215596.9912654036</v>
      </c>
      <c r="J188" s="28">
        <f>IFERROR(IF(ISNUMBER(K188),IF($B$13="Goal",COUNTIFS($G$17:$G$516,"&lt;"&amp;$G188,$F$17:$F$516,"Yes")+COUNTIFS(G$17:G188,G188),COUNTIFS($H$17:$H$516,"&lt;"&amp;$H188,$F$17:$F$516,"Yes")+COUNTIFS(H$17:H188,H188)),NA()),NA())</f>
        <v>384</v>
      </c>
      <c r="K188" s="29">
        <f t="shared" si="3"/>
        <v>2767256.619705915</v>
      </c>
    </row>
    <row r="189" spans="1:11" x14ac:dyDescent="0.3">
      <c r="A189" s="26">
        <f>SUM(A188,1)</f>
        <v>173</v>
      </c>
      <c r="B189" s="54" t="s">
        <v>45</v>
      </c>
      <c r="C189" s="55" t="s">
        <v>36</v>
      </c>
      <c r="D189" s="55" t="s">
        <v>26</v>
      </c>
      <c r="E189" s="55" t="s">
        <v>23</v>
      </c>
      <c r="F189" s="27" t="str">
        <f>IFERROR(IF($B$11="All",IF(AND($C189="Yes",D189=$B$10),"Yes","No"),IF($B$11&lt;&gt;"All",IF(AND($C189="Yes",$D189=$B$10,$E189=$B$11),"Yes","No"),"--")),"--")</f>
        <v>Yes</v>
      </c>
      <c r="G189" s="62">
        <v>1849948.2778249774</v>
      </c>
      <c r="H189" s="63">
        <v>1223742.7589445289</v>
      </c>
      <c r="J189" s="43">
        <f>IFERROR(IF(ISNUMBER(K189),IF($B$13="Goal",COUNTIFS($G$17:$G$516,"&lt;"&amp;$G189,$F$17:$F$516,"Yes")+COUNTIFS(G$17:G189,G189),COUNTIFS($H$17:$H$516,"&lt;"&amp;$H189,$F$17:$F$516,"Yes")+COUNTIFS(H$17:H189,H189)),NA()),NA())</f>
        <v>238</v>
      </c>
      <c r="K189" s="29">
        <f t="shared" si="3"/>
        <v>1849948.2778249774</v>
      </c>
    </row>
    <row r="190" spans="1:11" x14ac:dyDescent="0.3">
      <c r="A190" s="26">
        <f>SUM(A189,1)</f>
        <v>174</v>
      </c>
      <c r="B190" s="54" t="s">
        <v>45</v>
      </c>
      <c r="C190" s="55" t="s">
        <v>36</v>
      </c>
      <c r="D190" s="55" t="s">
        <v>26</v>
      </c>
      <c r="E190" s="55" t="s">
        <v>23</v>
      </c>
      <c r="F190" s="27" t="str">
        <f>IFERROR(IF($B$11="All",IF(AND($C190="Yes",D190=$B$10),"Yes","No"),IF($B$11&lt;&gt;"All",IF(AND($C190="Yes",$D190=$B$10,$E190=$B$11),"Yes","No"),"--")),"--")</f>
        <v>Yes</v>
      </c>
      <c r="G190" s="62">
        <v>2287904.4262691047</v>
      </c>
      <c r="H190" s="63">
        <v>1228663.58487779</v>
      </c>
      <c r="J190" s="43">
        <f>IFERROR(IF(ISNUMBER(K190),IF($B$13="Goal",COUNTIFS($G$17:$G$516,"&lt;"&amp;$G190,$F$17:$F$516,"Yes")+COUNTIFS(G$17:G190,G190),COUNTIFS($H$17:$H$516,"&lt;"&amp;$H190,$F$17:$F$516,"Yes")+COUNTIFS(H$17:H190,H190)),NA()),NA())</f>
        <v>307</v>
      </c>
      <c r="K190" s="29">
        <f t="shared" si="3"/>
        <v>2287904.4262691047</v>
      </c>
    </row>
    <row r="191" spans="1:11" x14ac:dyDescent="0.3">
      <c r="A191" s="26">
        <f>SUM(A190,1)</f>
        <v>175</v>
      </c>
      <c r="B191" s="54" t="s">
        <v>45</v>
      </c>
      <c r="C191" s="55" t="s">
        <v>36</v>
      </c>
      <c r="D191" s="55" t="s">
        <v>26</v>
      </c>
      <c r="E191" s="55" t="s">
        <v>23</v>
      </c>
      <c r="F191" s="27" t="str">
        <f>IFERROR(IF($B$11="All",IF(AND($C191="Yes",D191=$B$10),"Yes","No"),IF($B$11&lt;&gt;"All",IF(AND($C191="Yes",$D191=$B$10,$E191=$B$11),"Yes","No"),"--")),"--")</f>
        <v>Yes</v>
      </c>
      <c r="G191" s="62">
        <v>3855656.5882762261</v>
      </c>
      <c r="H191" s="63">
        <v>1236357.6005207489</v>
      </c>
      <c r="J191" s="28">
        <f>IFERROR(IF(ISNUMBER(K191),IF($B$13="Goal",COUNTIFS($G$17:$G$516,"&lt;"&amp;$G191,$F$17:$F$516,"Yes")+COUNTIFS(G$17:G191,G191),COUNTIFS($H$17:$H$516,"&lt;"&amp;$H191,$F$17:$F$516,"Yes")+COUNTIFS(H$17:H191,H191)),NA()),NA())</f>
        <v>465</v>
      </c>
      <c r="K191" s="29">
        <f t="shared" si="3"/>
        <v>3855656.5882762261</v>
      </c>
    </row>
    <row r="192" spans="1:11" x14ac:dyDescent="0.3">
      <c r="A192" s="26">
        <f>SUM(A191,1)</f>
        <v>176</v>
      </c>
      <c r="B192" s="54" t="s">
        <v>45</v>
      </c>
      <c r="C192" s="55" t="s">
        <v>36</v>
      </c>
      <c r="D192" s="55" t="s">
        <v>26</v>
      </c>
      <c r="E192" s="55" t="s">
        <v>23</v>
      </c>
      <c r="F192" s="27" t="str">
        <f>IFERROR(IF($B$11="All",IF(AND($C192="Yes",D192=$B$10),"Yes","No"),IF($B$11&lt;&gt;"All",IF(AND($C192="Yes",$D192=$B$10,$E192=$B$11),"Yes","No"),"--")),"--")</f>
        <v>Yes</v>
      </c>
      <c r="G192" s="62">
        <v>1183217.1645437339</v>
      </c>
      <c r="H192" s="63">
        <v>1240619.3526910406</v>
      </c>
      <c r="J192" s="43">
        <f>IFERROR(IF(ISNUMBER(K192),IF($B$13="Goal",COUNTIFS($G$17:$G$516,"&lt;"&amp;$G192,$F$17:$F$516,"Yes")+COUNTIFS(G$17:G192,G192),COUNTIFS($H$17:$H$516,"&lt;"&amp;$H192,$F$17:$F$516,"Yes")+COUNTIFS(H$17:H192,H192)),NA()),NA())</f>
        <v>161</v>
      </c>
      <c r="K192" s="29">
        <f t="shared" si="3"/>
        <v>1183217.1645437339</v>
      </c>
    </row>
    <row r="193" spans="1:11" x14ac:dyDescent="0.3">
      <c r="A193" s="26">
        <f>SUM(A192,1)</f>
        <v>177</v>
      </c>
      <c r="B193" s="54" t="s">
        <v>45</v>
      </c>
      <c r="C193" s="55" t="s">
        <v>36</v>
      </c>
      <c r="D193" s="55" t="s">
        <v>26</v>
      </c>
      <c r="E193" s="55" t="s">
        <v>23</v>
      </c>
      <c r="F193" s="27" t="str">
        <f>IFERROR(IF($B$11="All",IF(AND($C193="Yes",D193=$B$10),"Yes","No"),IF($B$11&lt;&gt;"All",IF(AND($C193="Yes",$D193=$B$10,$E193=$B$11),"Yes","No"),"--")),"--")</f>
        <v>Yes</v>
      </c>
      <c r="G193" s="62">
        <v>2232246.907753184</v>
      </c>
      <c r="H193" s="63">
        <v>1241104.7026676934</v>
      </c>
      <c r="J193" s="28">
        <f>IFERROR(IF(ISNUMBER(K193),IF($B$13="Goal",COUNTIFS($G$17:$G$516,"&lt;"&amp;$G193,$F$17:$F$516,"Yes")+COUNTIFS(G$17:G193,G193),COUNTIFS($H$17:$H$516,"&lt;"&amp;$H193,$F$17:$F$516,"Yes")+COUNTIFS(H$17:H193,H193)),NA()),NA())</f>
        <v>297</v>
      </c>
      <c r="K193" s="29">
        <f t="shared" si="3"/>
        <v>2232246.907753184</v>
      </c>
    </row>
    <row r="194" spans="1:11" x14ac:dyDescent="0.3">
      <c r="A194" s="26">
        <f>SUM(A193,1)</f>
        <v>178</v>
      </c>
      <c r="B194" s="54" t="s">
        <v>45</v>
      </c>
      <c r="C194" s="55" t="s">
        <v>36</v>
      </c>
      <c r="D194" s="55" t="s">
        <v>26</v>
      </c>
      <c r="E194" s="55" t="s">
        <v>23</v>
      </c>
      <c r="F194" s="27" t="str">
        <f>IFERROR(IF($B$11="All",IF(AND($C194="Yes",D194=$B$10),"Yes","No"),IF($B$11&lt;&gt;"All",IF(AND($C194="Yes",$D194=$B$10,$E194=$B$11),"Yes","No"),"--")),"--")</f>
        <v>Yes</v>
      </c>
      <c r="G194" s="62">
        <v>574623.15171175904</v>
      </c>
      <c r="H194" s="63">
        <v>1247813.7061362381</v>
      </c>
      <c r="J194" s="28">
        <f>IFERROR(IF(ISNUMBER(K194),IF($B$13="Goal",COUNTIFS($G$17:$G$516,"&lt;"&amp;$G194,$F$17:$F$516,"Yes")+COUNTIFS(G$17:G194,G194),COUNTIFS($H$17:$H$516,"&lt;"&amp;$H194,$F$17:$F$516,"Yes")+COUNTIFS(H$17:H194,H194)),NA()),NA())</f>
        <v>74</v>
      </c>
      <c r="K194" s="29">
        <f t="shared" si="3"/>
        <v>574623.15171175904</v>
      </c>
    </row>
    <row r="195" spans="1:11" x14ac:dyDescent="0.3">
      <c r="A195" s="26">
        <f>SUM(A194,1)</f>
        <v>179</v>
      </c>
      <c r="B195" s="54" t="s">
        <v>45</v>
      </c>
      <c r="C195" s="55" t="s">
        <v>36</v>
      </c>
      <c r="D195" s="55" t="s">
        <v>26</v>
      </c>
      <c r="E195" s="55" t="s">
        <v>23</v>
      </c>
      <c r="F195" s="27" t="str">
        <f>IFERROR(IF($B$11="All",IF(AND($C195="Yes",D195=$B$10),"Yes","No"),IF($B$11&lt;&gt;"All",IF(AND($C195="Yes",$D195=$B$10,$E195=$B$11),"Yes","No"),"--")),"--")</f>
        <v>Yes</v>
      </c>
      <c r="G195" s="62">
        <v>3034704.6936134207</v>
      </c>
      <c r="H195" s="63">
        <v>1252039.4688472019</v>
      </c>
      <c r="J195" s="28">
        <f>IFERROR(IF(ISNUMBER(K195),IF($B$13="Goal",COUNTIFS($G$17:$G$516,"&lt;"&amp;$G195,$F$17:$F$516,"Yes")+COUNTIFS(G$17:G195,G195),COUNTIFS($H$17:$H$516,"&lt;"&amp;$H195,$F$17:$F$516,"Yes")+COUNTIFS(H$17:H195,H195)),NA()),NA())</f>
        <v>414</v>
      </c>
      <c r="K195" s="29">
        <f t="shared" si="3"/>
        <v>3034704.6936134207</v>
      </c>
    </row>
    <row r="196" spans="1:11" x14ac:dyDescent="0.3">
      <c r="A196" s="26">
        <f>SUM(A195,1)</f>
        <v>180</v>
      </c>
      <c r="B196" s="54" t="s">
        <v>45</v>
      </c>
      <c r="C196" s="55" t="s">
        <v>36</v>
      </c>
      <c r="D196" s="55" t="s">
        <v>26</v>
      </c>
      <c r="E196" s="55" t="s">
        <v>23</v>
      </c>
      <c r="F196" s="27" t="str">
        <f>IFERROR(IF($B$11="All",IF(AND($C196="Yes",D196=$B$10),"Yes","No"),IF($B$11&lt;&gt;"All",IF(AND($C196="Yes",$D196=$B$10,$E196=$B$11),"Yes","No"),"--")),"--")</f>
        <v>Yes</v>
      </c>
      <c r="G196" s="62">
        <v>3654463.0926881954</v>
      </c>
      <c r="H196" s="63">
        <v>1271723.259633499</v>
      </c>
      <c r="J196" s="28">
        <f>IFERROR(IF(ISNUMBER(K196),IF($B$13="Goal",COUNTIFS($G$17:$G$516,"&lt;"&amp;$G196,$F$17:$F$516,"Yes")+COUNTIFS(G$17:G196,G196),COUNTIFS($H$17:$H$516,"&lt;"&amp;$H196,$F$17:$F$516,"Yes")+COUNTIFS(H$17:H196,H196)),NA()),NA())</f>
        <v>455</v>
      </c>
      <c r="K196" s="29">
        <f t="shared" si="3"/>
        <v>3654463.0926881954</v>
      </c>
    </row>
    <row r="197" spans="1:11" x14ac:dyDescent="0.3">
      <c r="A197" s="26">
        <f>SUM(A196,1)</f>
        <v>181</v>
      </c>
      <c r="B197" s="54" t="s">
        <v>45</v>
      </c>
      <c r="C197" s="55" t="s">
        <v>36</v>
      </c>
      <c r="D197" s="55" t="s">
        <v>26</v>
      </c>
      <c r="E197" s="55" t="s">
        <v>23</v>
      </c>
      <c r="F197" s="27" t="str">
        <f>IFERROR(IF($B$11="All",IF(AND($C197="Yes",D197=$B$10),"Yes","No"),IF($B$11&lt;&gt;"All",IF(AND($C197="Yes",$D197=$B$10,$E197=$B$11),"Yes","No"),"--")),"--")</f>
        <v>Yes</v>
      </c>
      <c r="G197" s="62">
        <v>1164946.4649905378</v>
      </c>
      <c r="H197" s="63">
        <v>1282329.7581122306</v>
      </c>
      <c r="J197" s="43">
        <f>IFERROR(IF(ISNUMBER(K197),IF($B$13="Goal",COUNTIFS($G$17:$G$516,"&lt;"&amp;$G197,$F$17:$F$516,"Yes")+COUNTIFS(G$17:G197,G197),COUNTIFS($H$17:$H$516,"&lt;"&amp;$H197,$F$17:$F$516,"Yes")+COUNTIFS(H$17:H197,H197)),NA()),NA())</f>
        <v>156</v>
      </c>
      <c r="K197" s="29">
        <f t="shared" si="3"/>
        <v>1164946.4649905378</v>
      </c>
    </row>
    <row r="198" spans="1:11" x14ac:dyDescent="0.3">
      <c r="A198" s="26">
        <f>SUM(A197,1)</f>
        <v>182</v>
      </c>
      <c r="B198" s="54" t="s">
        <v>45</v>
      </c>
      <c r="C198" s="55" t="s">
        <v>36</v>
      </c>
      <c r="D198" s="55" t="s">
        <v>26</v>
      </c>
      <c r="E198" s="55" t="s">
        <v>23</v>
      </c>
      <c r="F198" s="27" t="str">
        <f>IFERROR(IF($B$11="All",IF(AND($C198="Yes",D198=$B$10),"Yes","No"),IF($B$11&lt;&gt;"All",IF(AND($C198="Yes",$D198=$B$10,$E198=$B$11),"Yes","No"),"--")),"--")</f>
        <v>Yes</v>
      </c>
      <c r="G198" s="62">
        <v>1395898.1024939418</v>
      </c>
      <c r="H198" s="63">
        <v>1282570.2717136238</v>
      </c>
      <c r="J198" s="28">
        <f>IFERROR(IF(ISNUMBER(K198),IF($B$13="Goal",COUNTIFS($G$17:$G$516,"&lt;"&amp;$G198,$F$17:$F$516,"Yes")+COUNTIFS(G$17:G198,G198),COUNTIFS($H$17:$H$516,"&lt;"&amp;$H198,$F$17:$F$516,"Yes")+COUNTIFS(H$17:H198,H198)),NA()),NA())</f>
        <v>178</v>
      </c>
      <c r="K198" s="29">
        <f t="shared" si="3"/>
        <v>1395898.1024939418</v>
      </c>
    </row>
    <row r="199" spans="1:11" x14ac:dyDescent="0.3">
      <c r="A199" s="26">
        <f>SUM(A198,1)</f>
        <v>183</v>
      </c>
      <c r="B199" s="54" t="s">
        <v>45</v>
      </c>
      <c r="C199" s="55" t="s">
        <v>36</v>
      </c>
      <c r="D199" s="55" t="s">
        <v>26</v>
      </c>
      <c r="E199" s="55" t="s">
        <v>23</v>
      </c>
      <c r="F199" s="27" t="str">
        <f>IFERROR(IF($B$11="All",IF(AND($C199="Yes",D199=$B$10),"Yes","No"),IF($B$11&lt;&gt;"All",IF(AND($C199="Yes",$D199=$B$10,$E199=$B$11),"Yes","No"),"--")),"--")</f>
        <v>Yes</v>
      </c>
      <c r="G199" s="62">
        <v>2577836.3495605141</v>
      </c>
      <c r="H199" s="63">
        <v>1291266.252437016</v>
      </c>
      <c r="J199" s="43">
        <f>IFERROR(IF(ISNUMBER(K199),IF($B$13="Goal",COUNTIFS($G$17:$G$516,"&lt;"&amp;$G199,$F$17:$F$516,"Yes")+COUNTIFS(G$17:G199,G199),COUNTIFS($H$17:$H$516,"&lt;"&amp;$H199,$F$17:$F$516,"Yes")+COUNTIFS(H$17:H199,H199)),NA()),NA())</f>
        <v>357</v>
      </c>
      <c r="K199" s="29">
        <f t="shared" si="3"/>
        <v>2577836.3495605141</v>
      </c>
    </row>
    <row r="200" spans="1:11" x14ac:dyDescent="0.3">
      <c r="A200" s="26">
        <f>SUM(A199,1)</f>
        <v>184</v>
      </c>
      <c r="B200" s="54" t="s">
        <v>45</v>
      </c>
      <c r="C200" s="55" t="s">
        <v>36</v>
      </c>
      <c r="D200" s="55" t="s">
        <v>26</v>
      </c>
      <c r="E200" s="55" t="s">
        <v>23</v>
      </c>
      <c r="F200" s="27" t="str">
        <f>IFERROR(IF($B$11="All",IF(AND($C200="Yes",D200=$B$10),"Yes","No"),IF($B$11&lt;&gt;"All",IF(AND($C200="Yes",$D200=$B$10,$E200=$B$11),"Yes","No"),"--")),"--")</f>
        <v>Yes</v>
      </c>
      <c r="G200" s="62">
        <v>1352833.0560982313</v>
      </c>
      <c r="H200" s="63">
        <v>1292225.0230484272</v>
      </c>
      <c r="J200" s="28">
        <f>IFERROR(IF(ISNUMBER(K200),IF($B$13="Goal",COUNTIFS($G$17:$G$516,"&lt;"&amp;$G200,$F$17:$F$516,"Yes")+COUNTIFS(G$17:G200,G200),COUNTIFS($H$17:$H$516,"&lt;"&amp;$H200,$F$17:$F$516,"Yes")+COUNTIFS(H$17:H200,H200)),NA()),NA())</f>
        <v>175</v>
      </c>
      <c r="K200" s="29">
        <f t="shared" si="3"/>
        <v>1352833.0560982313</v>
      </c>
    </row>
    <row r="201" spans="1:11" x14ac:dyDescent="0.3">
      <c r="A201" s="26">
        <f>SUM(A200,1)</f>
        <v>185</v>
      </c>
      <c r="B201" s="54" t="s">
        <v>45</v>
      </c>
      <c r="C201" s="55" t="s">
        <v>36</v>
      </c>
      <c r="D201" s="55" t="s">
        <v>26</v>
      </c>
      <c r="E201" s="55" t="s">
        <v>23</v>
      </c>
      <c r="F201" s="27" t="str">
        <f>IFERROR(IF($B$11="All",IF(AND($C201="Yes",D201=$B$10),"Yes","No"),IF($B$11&lt;&gt;"All",IF(AND($C201="Yes",$D201=$B$10,$E201=$B$11),"Yes","No"),"--")),"--")</f>
        <v>Yes</v>
      </c>
      <c r="G201" s="62">
        <v>2487570.1638557869</v>
      </c>
      <c r="H201" s="63">
        <v>1298390.9189946626</v>
      </c>
      <c r="J201" s="43">
        <f>IFERROR(IF(ISNUMBER(K201),IF($B$13="Goal",COUNTIFS($G$17:$G$516,"&lt;"&amp;$G201,$F$17:$F$516,"Yes")+COUNTIFS(G$17:G201,G201),COUNTIFS($H$17:$H$516,"&lt;"&amp;$H201,$F$17:$F$516,"Yes")+COUNTIFS(H$17:H201,H201)),NA()),NA())</f>
        <v>343</v>
      </c>
      <c r="K201" s="29">
        <f t="shared" si="3"/>
        <v>2487570.1638557869</v>
      </c>
    </row>
    <row r="202" spans="1:11" x14ac:dyDescent="0.3">
      <c r="A202" s="26">
        <f>SUM(A201,1)</f>
        <v>186</v>
      </c>
      <c r="B202" s="54" t="s">
        <v>45</v>
      </c>
      <c r="C202" s="55" t="s">
        <v>36</v>
      </c>
      <c r="D202" s="55" t="s">
        <v>26</v>
      </c>
      <c r="E202" s="55" t="s">
        <v>23</v>
      </c>
      <c r="F202" s="27" t="str">
        <f>IFERROR(IF($B$11="All",IF(AND($C202="Yes",D202=$B$10),"Yes","No"),IF($B$11&lt;&gt;"All",IF(AND($C202="Yes",$D202=$B$10,$E202=$B$11),"Yes","No"),"--")),"--")</f>
        <v>Yes</v>
      </c>
      <c r="G202" s="62">
        <v>2317866.2903960259</v>
      </c>
      <c r="H202" s="63">
        <v>1312675.0363886813</v>
      </c>
      <c r="J202" s="28">
        <f>IFERROR(IF(ISNUMBER(K202),IF($B$13="Goal",COUNTIFS($G$17:$G$516,"&lt;"&amp;$G202,$F$17:$F$516,"Yes")+COUNTIFS(G$17:G202,G202),COUNTIFS($H$17:$H$516,"&lt;"&amp;$H202,$F$17:$F$516,"Yes")+COUNTIFS(H$17:H202,H202)),NA()),NA())</f>
        <v>313</v>
      </c>
      <c r="K202" s="29">
        <f t="shared" si="3"/>
        <v>2317866.2903960259</v>
      </c>
    </row>
    <row r="203" spans="1:11" x14ac:dyDescent="0.3">
      <c r="A203" s="26">
        <f>SUM(A202,1)</f>
        <v>187</v>
      </c>
      <c r="B203" s="54" t="s">
        <v>45</v>
      </c>
      <c r="C203" s="55" t="s">
        <v>36</v>
      </c>
      <c r="D203" s="55" t="s">
        <v>26</v>
      </c>
      <c r="E203" s="55" t="s">
        <v>23</v>
      </c>
      <c r="F203" s="27" t="str">
        <f>IFERROR(IF($B$11="All",IF(AND($C203="Yes",D203=$B$10),"Yes","No"),IF($B$11&lt;&gt;"All",IF(AND($C203="Yes",$D203=$B$10,$E203=$B$11),"Yes","No"),"--")),"--")</f>
        <v>Yes</v>
      </c>
      <c r="G203" s="62">
        <v>3247550.3298894404</v>
      </c>
      <c r="H203" s="63">
        <v>1322804.3406256998</v>
      </c>
      <c r="J203" s="28">
        <f>IFERROR(IF(ISNUMBER(K203),IF($B$13="Goal",COUNTIFS($G$17:$G$516,"&lt;"&amp;$G203,$F$17:$F$516,"Yes")+COUNTIFS(G$17:G203,G203),COUNTIFS($H$17:$H$516,"&lt;"&amp;$H203,$F$17:$F$516,"Yes")+COUNTIFS(H$17:H203,H203)),NA()),NA())</f>
        <v>430</v>
      </c>
      <c r="K203" s="29">
        <f t="shared" si="3"/>
        <v>3247550.3298894404</v>
      </c>
    </row>
    <row r="204" spans="1:11" x14ac:dyDescent="0.3">
      <c r="A204" s="26">
        <f>SUM(A203,1)</f>
        <v>188</v>
      </c>
      <c r="B204" s="54" t="s">
        <v>45</v>
      </c>
      <c r="C204" s="55" t="s">
        <v>36</v>
      </c>
      <c r="D204" s="55" t="s">
        <v>26</v>
      </c>
      <c r="E204" s="55" t="s">
        <v>23</v>
      </c>
      <c r="F204" s="27" t="str">
        <f>IFERROR(IF($B$11="All",IF(AND($C204="Yes",D204=$B$10),"Yes","No"),IF($B$11&lt;&gt;"All",IF(AND($C204="Yes",$D204=$B$10,$E204=$B$11),"Yes","No"),"--")),"--")</f>
        <v>Yes</v>
      </c>
      <c r="G204" s="62">
        <v>2018596.4927992667</v>
      </c>
      <c r="H204" s="63">
        <v>1335049.1428558112</v>
      </c>
      <c r="J204" s="43">
        <f>IFERROR(IF(ISNUMBER(K204),IF($B$13="Goal",COUNTIFS($G$17:$G$516,"&lt;"&amp;$G204,$F$17:$F$516,"Yes")+COUNTIFS(G$17:G204,G204),COUNTIFS($H$17:$H$516,"&lt;"&amp;$H204,$F$17:$F$516,"Yes")+COUNTIFS(H$17:H204,H204)),NA()),NA())</f>
        <v>261</v>
      </c>
      <c r="K204" s="29">
        <f t="shared" si="3"/>
        <v>2018596.4927992667</v>
      </c>
    </row>
    <row r="205" spans="1:11" x14ac:dyDescent="0.3">
      <c r="A205" s="26">
        <f>SUM(A204,1)</f>
        <v>189</v>
      </c>
      <c r="B205" s="54" t="s">
        <v>45</v>
      </c>
      <c r="C205" s="55" t="s">
        <v>36</v>
      </c>
      <c r="D205" s="55" t="s">
        <v>26</v>
      </c>
      <c r="E205" s="55" t="s">
        <v>23</v>
      </c>
      <c r="F205" s="27" t="str">
        <f>IFERROR(IF($B$11="All",IF(AND($C205="Yes",D205=$B$10),"Yes","No"),IF($B$11&lt;&gt;"All",IF(AND($C205="Yes",$D205=$B$10,$E205=$B$11),"Yes","No"),"--")),"--")</f>
        <v>Yes</v>
      </c>
      <c r="G205" s="62">
        <v>38263.509604838866</v>
      </c>
      <c r="H205" s="63">
        <v>1336296.2674383377</v>
      </c>
      <c r="J205" s="43">
        <f>IFERROR(IF(ISNUMBER(K205),IF($B$13="Goal",COUNTIFS($G$17:$G$516,"&lt;"&amp;$G205,$F$17:$F$516,"Yes")+COUNTIFS(G$17:G205,G205),COUNTIFS($H$17:$H$516,"&lt;"&amp;$H205,$F$17:$F$516,"Yes")+COUNTIFS(H$17:H205,H205)),NA()),NA())</f>
        <v>7</v>
      </c>
      <c r="K205" s="29">
        <f t="shared" si="3"/>
        <v>38263.509604838866</v>
      </c>
    </row>
    <row r="206" spans="1:11" x14ac:dyDescent="0.3">
      <c r="A206" s="26">
        <f>SUM(A205,1)</f>
        <v>190</v>
      </c>
      <c r="B206" s="54" t="s">
        <v>45</v>
      </c>
      <c r="C206" s="55" t="s">
        <v>36</v>
      </c>
      <c r="D206" s="55" t="s">
        <v>26</v>
      </c>
      <c r="E206" s="55" t="s">
        <v>23</v>
      </c>
      <c r="F206" s="27" t="str">
        <f>IFERROR(IF($B$11="All",IF(AND($C206="Yes",D206=$B$10),"Yes","No"),IF($B$11&lt;&gt;"All",IF(AND($C206="Yes",$D206=$B$10,$E206=$B$11),"Yes","No"),"--")),"--")</f>
        <v>Yes</v>
      </c>
      <c r="G206" s="62">
        <v>1733468.9529014295</v>
      </c>
      <c r="H206" s="63">
        <v>1342128.5335210415</v>
      </c>
      <c r="J206" s="28">
        <f>IFERROR(IF(ISNUMBER(K206),IF($B$13="Goal",COUNTIFS($G$17:$G$516,"&lt;"&amp;$G206,$F$17:$F$516,"Yes")+COUNTIFS(G$17:G206,G206),COUNTIFS($H$17:$H$516,"&lt;"&amp;$H206,$F$17:$F$516,"Yes")+COUNTIFS(H$17:H206,H206)),NA()),NA())</f>
        <v>222</v>
      </c>
      <c r="K206" s="29">
        <f t="shared" si="3"/>
        <v>1733468.9529014295</v>
      </c>
    </row>
    <row r="207" spans="1:11" x14ac:dyDescent="0.3">
      <c r="A207" s="26">
        <f>SUM(A206,1)</f>
        <v>191</v>
      </c>
      <c r="B207" s="54" t="s">
        <v>45</v>
      </c>
      <c r="C207" s="55" t="s">
        <v>36</v>
      </c>
      <c r="D207" s="55" t="s">
        <v>26</v>
      </c>
      <c r="E207" s="55" t="s">
        <v>23</v>
      </c>
      <c r="F207" s="27" t="str">
        <f>IFERROR(IF($B$11="All",IF(AND($C207="Yes",D207=$B$10),"Yes","No"),IF($B$11&lt;&gt;"All",IF(AND($C207="Yes",$D207=$B$10,$E207=$B$11),"Yes","No"),"--")),"--")</f>
        <v>Yes</v>
      </c>
      <c r="G207" s="62">
        <v>3217719.9161685919</v>
      </c>
      <c r="H207" s="63">
        <v>1349964.3905124366</v>
      </c>
      <c r="J207" s="43">
        <f>IFERROR(IF(ISNUMBER(K207),IF($B$13="Goal",COUNTIFS($G$17:$G$516,"&lt;"&amp;$G207,$F$17:$F$516,"Yes")+COUNTIFS(G$17:G207,G207),COUNTIFS($H$17:$H$516,"&lt;"&amp;$H207,$F$17:$F$516,"Yes")+COUNTIFS(H$17:H207,H207)),NA()),NA())</f>
        <v>429</v>
      </c>
      <c r="K207" s="29">
        <f t="shared" si="3"/>
        <v>3217719.9161685919</v>
      </c>
    </row>
    <row r="208" spans="1:11" x14ac:dyDescent="0.3">
      <c r="A208" s="26">
        <f>SUM(A207,1)</f>
        <v>192</v>
      </c>
      <c r="B208" s="54" t="s">
        <v>45</v>
      </c>
      <c r="C208" s="55" t="s">
        <v>36</v>
      </c>
      <c r="D208" s="55" t="s">
        <v>26</v>
      </c>
      <c r="E208" s="55" t="s">
        <v>23</v>
      </c>
      <c r="F208" s="27" t="str">
        <f>IFERROR(IF($B$11="All",IF(AND($C208="Yes",D208=$B$10),"Yes","No"),IF($B$11&lt;&gt;"All",IF(AND($C208="Yes",$D208=$B$10,$E208=$B$11),"Yes","No"),"--")),"--")</f>
        <v>Yes</v>
      </c>
      <c r="G208" s="62">
        <v>187172.6810958217</v>
      </c>
      <c r="H208" s="63">
        <v>1361540.8564500941</v>
      </c>
      <c r="J208" s="28">
        <f>IFERROR(IF(ISNUMBER(K208),IF($B$13="Goal",COUNTIFS($G$17:$G$516,"&lt;"&amp;$G208,$F$17:$F$516,"Yes")+COUNTIFS(G$17:G208,G208),COUNTIFS($H$17:$H$516,"&lt;"&amp;$H208,$F$17:$F$516,"Yes")+COUNTIFS(H$17:H208,H208)),NA()),NA())</f>
        <v>26</v>
      </c>
      <c r="K208" s="29">
        <f t="shared" si="3"/>
        <v>187172.6810958217</v>
      </c>
    </row>
    <row r="209" spans="1:11" x14ac:dyDescent="0.3">
      <c r="A209" s="26">
        <f>SUM(A208,1)</f>
        <v>193</v>
      </c>
      <c r="B209" s="54" t="s">
        <v>45</v>
      </c>
      <c r="C209" s="55" t="s">
        <v>36</v>
      </c>
      <c r="D209" s="55" t="s">
        <v>26</v>
      </c>
      <c r="E209" s="55" t="s">
        <v>23</v>
      </c>
      <c r="F209" s="27" t="str">
        <f>IFERROR(IF($B$11="All",IF(AND($C209="Yes",D209=$B$10),"Yes","No"),IF($B$11&lt;&gt;"All",IF(AND($C209="Yes",$D209=$B$10,$E209=$B$11),"Yes","No"),"--")),"--")</f>
        <v>Yes</v>
      </c>
      <c r="G209" s="62">
        <v>2311409.8236292438</v>
      </c>
      <c r="H209" s="63">
        <v>1364675.0041697235</v>
      </c>
      <c r="J209" s="28">
        <f>IFERROR(IF(ISNUMBER(K209),IF($B$13="Goal",COUNTIFS($G$17:$G$516,"&lt;"&amp;$G209,$F$17:$F$516,"Yes")+COUNTIFS(G$17:G209,G209),COUNTIFS($H$17:$H$516,"&lt;"&amp;$H209,$F$17:$F$516,"Yes")+COUNTIFS(H$17:H209,H209)),NA()),NA())</f>
        <v>311</v>
      </c>
      <c r="K209" s="29">
        <f t="shared" si="3"/>
        <v>2311409.8236292438</v>
      </c>
    </row>
    <row r="210" spans="1:11" x14ac:dyDescent="0.3">
      <c r="A210" s="26">
        <f>SUM(A209,1)</f>
        <v>194</v>
      </c>
      <c r="B210" s="54" t="s">
        <v>45</v>
      </c>
      <c r="C210" s="55" t="s">
        <v>36</v>
      </c>
      <c r="D210" s="55" t="s">
        <v>26</v>
      </c>
      <c r="E210" s="55" t="s">
        <v>23</v>
      </c>
      <c r="F210" s="27" t="str">
        <f>IFERROR(IF($B$11="All",IF(AND($C210="Yes",D210=$B$10),"Yes","No"),IF($B$11&lt;&gt;"All",IF(AND($C210="Yes",$D210=$B$10,$E210=$B$11),"Yes","No"),"--")),"--")</f>
        <v>Yes</v>
      </c>
      <c r="G210" s="62">
        <v>3521445.4830343761</v>
      </c>
      <c r="H210" s="63">
        <v>1373397.5084907056</v>
      </c>
      <c r="J210" s="43">
        <f>IFERROR(IF(ISNUMBER(K210),IF($B$13="Goal",COUNTIFS($G$17:$G$516,"&lt;"&amp;$G210,$F$17:$F$516,"Yes")+COUNTIFS(G$17:G210,G210),COUNTIFS($H$17:$H$516,"&lt;"&amp;$H210,$F$17:$F$516,"Yes")+COUNTIFS(H$17:H210,H210)),NA()),NA())</f>
        <v>448</v>
      </c>
      <c r="K210" s="29">
        <f t="shared" ref="K210:K273" si="4">IFERROR(IF($F210="Yes",IF($B$13="Goal",IF(ISNUMBER(G210),G210,NA()),IF(ISNUMBER(H210),H210,NA())),NA()),NA())</f>
        <v>3521445.4830343761</v>
      </c>
    </row>
    <row r="211" spans="1:11" x14ac:dyDescent="0.3">
      <c r="A211" s="26">
        <f>SUM(A210,1)</f>
        <v>195</v>
      </c>
      <c r="B211" s="54" t="s">
        <v>45</v>
      </c>
      <c r="C211" s="55" t="s">
        <v>36</v>
      </c>
      <c r="D211" s="55" t="s">
        <v>26</v>
      </c>
      <c r="E211" s="55" t="s">
        <v>23</v>
      </c>
      <c r="F211" s="27" t="str">
        <f>IFERROR(IF($B$11="All",IF(AND($C211="Yes",D211=$B$10),"Yes","No"),IF($B$11&lt;&gt;"All",IF(AND($C211="Yes",$D211=$B$10,$E211=$B$11),"Yes","No"),"--")),"--")</f>
        <v>Yes</v>
      </c>
      <c r="G211" s="62">
        <v>1710040.3960063718</v>
      </c>
      <c r="H211" s="63">
        <v>1400672.8409111442</v>
      </c>
      <c r="J211" s="43">
        <f>IFERROR(IF(ISNUMBER(K211),IF($B$13="Goal",COUNTIFS($G$17:$G$516,"&lt;"&amp;$G211,$F$17:$F$516,"Yes")+COUNTIFS(G$17:G211,G211),COUNTIFS($H$17:$H$516,"&lt;"&amp;$H211,$F$17:$F$516,"Yes")+COUNTIFS(H$17:H211,H211)),NA()),NA())</f>
        <v>220</v>
      </c>
      <c r="K211" s="29">
        <f t="shared" si="4"/>
        <v>1710040.3960063718</v>
      </c>
    </row>
    <row r="212" spans="1:11" x14ac:dyDescent="0.3">
      <c r="A212" s="26">
        <f>SUM(A211,1)</f>
        <v>196</v>
      </c>
      <c r="B212" s="54" t="s">
        <v>45</v>
      </c>
      <c r="C212" s="55" t="s">
        <v>36</v>
      </c>
      <c r="D212" s="55" t="s">
        <v>26</v>
      </c>
      <c r="E212" s="55" t="s">
        <v>23</v>
      </c>
      <c r="F212" s="27" t="str">
        <f>IFERROR(IF($B$11="All",IF(AND($C212="Yes",D212=$B$10),"Yes","No"),IF($B$11&lt;&gt;"All",IF(AND($C212="Yes",$D212=$B$10,$E212=$B$11),"Yes","No"),"--")),"--")</f>
        <v>Yes</v>
      </c>
      <c r="G212" s="62">
        <v>210266.16394744799</v>
      </c>
      <c r="H212" s="63">
        <v>1402512.539958857</v>
      </c>
      <c r="J212" s="28">
        <f>IFERROR(IF(ISNUMBER(K212),IF($B$13="Goal",COUNTIFS($G$17:$G$516,"&lt;"&amp;$G212,$F$17:$F$516,"Yes")+COUNTIFS(G$17:G212,G212),COUNTIFS($H$17:$H$516,"&lt;"&amp;$H212,$F$17:$F$516,"Yes")+COUNTIFS(H$17:H212,H212)),NA()),NA())</f>
        <v>30</v>
      </c>
      <c r="K212" s="29">
        <f t="shared" si="4"/>
        <v>210266.16394744799</v>
      </c>
    </row>
    <row r="213" spans="1:11" x14ac:dyDescent="0.3">
      <c r="A213" s="26">
        <f>SUM(A212,1)</f>
        <v>197</v>
      </c>
      <c r="B213" s="54" t="s">
        <v>45</v>
      </c>
      <c r="C213" s="55" t="s">
        <v>36</v>
      </c>
      <c r="D213" s="55" t="s">
        <v>26</v>
      </c>
      <c r="E213" s="55" t="s">
        <v>23</v>
      </c>
      <c r="F213" s="27" t="str">
        <f>IFERROR(IF($B$11="All",IF(AND($C213="Yes",D213=$B$10),"Yes","No"),IF($B$11&lt;&gt;"All",IF(AND($C213="Yes",$D213=$B$10,$E213=$B$11),"Yes","No"),"--")),"--")</f>
        <v>Yes</v>
      </c>
      <c r="G213" s="62">
        <v>1051569.08397912</v>
      </c>
      <c r="H213" s="63">
        <v>1412703.772521083</v>
      </c>
      <c r="J213" s="28">
        <f>IFERROR(IF(ISNUMBER(K213),IF($B$13="Goal",COUNTIFS($G$17:$G$516,"&lt;"&amp;$G213,$F$17:$F$516,"Yes")+COUNTIFS(G$17:G213,G213),COUNTIFS($H$17:$H$516,"&lt;"&amp;$H213,$F$17:$F$516,"Yes")+COUNTIFS(H$17:H213,H213)),NA()),NA())</f>
        <v>143</v>
      </c>
      <c r="K213" s="29">
        <f t="shared" si="4"/>
        <v>1051569.08397912</v>
      </c>
    </row>
    <row r="214" spans="1:11" x14ac:dyDescent="0.3">
      <c r="A214" s="26">
        <f>SUM(A213,1)</f>
        <v>198</v>
      </c>
      <c r="B214" s="54" t="s">
        <v>45</v>
      </c>
      <c r="C214" s="55" t="s">
        <v>36</v>
      </c>
      <c r="D214" s="55" t="s">
        <v>26</v>
      </c>
      <c r="E214" s="55" t="s">
        <v>23</v>
      </c>
      <c r="F214" s="27" t="str">
        <f>IFERROR(IF($B$11="All",IF(AND($C214="Yes",D214=$B$10),"Yes","No"),IF($B$11&lt;&gt;"All",IF(AND($C214="Yes",$D214=$B$10,$E214=$B$11),"Yes","No"),"--")),"--")</f>
        <v>Yes</v>
      </c>
      <c r="G214" s="62">
        <v>1667365.2220968809</v>
      </c>
      <c r="H214" s="63">
        <v>1417022.0691620046</v>
      </c>
      <c r="J214" s="43">
        <f>IFERROR(IF(ISNUMBER(K214),IF($B$13="Goal",COUNTIFS($G$17:$G$516,"&lt;"&amp;$G214,$F$17:$F$516,"Yes")+COUNTIFS(G$17:G214,G214),COUNTIFS($H$17:$H$516,"&lt;"&amp;$H214,$F$17:$F$516,"Yes")+COUNTIFS(H$17:H214,H214)),NA()),NA())</f>
        <v>213</v>
      </c>
      <c r="K214" s="29">
        <f t="shared" si="4"/>
        <v>1667365.2220968809</v>
      </c>
    </row>
    <row r="215" spans="1:11" x14ac:dyDescent="0.3">
      <c r="A215" s="26">
        <f>SUM(A214,1)</f>
        <v>199</v>
      </c>
      <c r="B215" s="54" t="s">
        <v>45</v>
      </c>
      <c r="C215" s="55" t="s">
        <v>36</v>
      </c>
      <c r="D215" s="55" t="s">
        <v>26</v>
      </c>
      <c r="E215" s="55" t="s">
        <v>23</v>
      </c>
      <c r="F215" s="27" t="str">
        <f>IFERROR(IF($B$11="All",IF(AND($C215="Yes",D215=$B$10),"Yes","No"),IF($B$11&lt;&gt;"All",IF(AND($C215="Yes",$D215=$B$10,$E215=$B$11),"Yes","No"),"--")),"--")</f>
        <v>Yes</v>
      </c>
      <c r="G215" s="62">
        <v>1116386.4600761903</v>
      </c>
      <c r="H215" s="63">
        <v>1420373.0636896025</v>
      </c>
      <c r="J215" s="43">
        <f>IFERROR(IF(ISNUMBER(K215),IF($B$13="Goal",COUNTIFS($G$17:$G$516,"&lt;"&amp;$G215,$F$17:$F$516,"Yes")+COUNTIFS(G$17:G215,G215),COUNTIFS($H$17:$H$516,"&lt;"&amp;$H215,$F$17:$F$516,"Yes")+COUNTIFS(H$17:H215,H215)),NA()),NA())</f>
        <v>150</v>
      </c>
      <c r="K215" s="29">
        <f t="shared" si="4"/>
        <v>1116386.4600761903</v>
      </c>
    </row>
    <row r="216" spans="1:11" x14ac:dyDescent="0.3">
      <c r="A216" s="26">
        <f>SUM(A215,1)</f>
        <v>200</v>
      </c>
      <c r="B216" s="54" t="s">
        <v>45</v>
      </c>
      <c r="C216" s="55" t="s">
        <v>36</v>
      </c>
      <c r="D216" s="55" t="s">
        <v>26</v>
      </c>
      <c r="E216" s="55" t="s">
        <v>23</v>
      </c>
      <c r="F216" s="27" t="str">
        <f>IFERROR(IF($B$11="All",IF(AND($C216="Yes",D216=$B$10),"Yes","No"),IF($B$11&lt;&gt;"All",IF(AND($C216="Yes",$D216=$B$10,$E216=$B$11),"Yes","No"),"--")),"--")</f>
        <v>Yes</v>
      </c>
      <c r="G216" s="62">
        <v>1582666.6017950699</v>
      </c>
      <c r="H216" s="63">
        <v>1429726.9842637791</v>
      </c>
      <c r="J216" s="28">
        <f>IFERROR(IF(ISNUMBER(K216),IF($B$13="Goal",COUNTIFS($G$17:$G$516,"&lt;"&amp;$G216,$F$17:$F$516,"Yes")+COUNTIFS(G$17:G216,G216),COUNTIFS($H$17:$H$516,"&lt;"&amp;$H216,$F$17:$F$516,"Yes")+COUNTIFS(H$17:H216,H216)),NA()),NA())</f>
        <v>206</v>
      </c>
      <c r="K216" s="29">
        <f t="shared" si="4"/>
        <v>1582666.6017950699</v>
      </c>
    </row>
    <row r="217" spans="1:11" x14ac:dyDescent="0.3">
      <c r="A217" s="26">
        <f>SUM(A216,1)</f>
        <v>201</v>
      </c>
      <c r="B217" s="54" t="s">
        <v>45</v>
      </c>
      <c r="C217" s="55" t="s">
        <v>36</v>
      </c>
      <c r="D217" s="55" t="s">
        <v>26</v>
      </c>
      <c r="E217" s="55" t="s">
        <v>23</v>
      </c>
      <c r="F217" s="27" t="str">
        <f>IFERROR(IF($B$11="All",IF(AND($C217="Yes",D217=$B$10),"Yes","No"),IF($B$11&lt;&gt;"All",IF(AND($C217="Yes",$D217=$B$10,$E217=$B$11),"Yes","No"),"--")),"--")</f>
        <v>Yes</v>
      </c>
      <c r="G217" s="62">
        <v>1751883.9774408145</v>
      </c>
      <c r="H217" s="63">
        <v>1450634.7874688753</v>
      </c>
      <c r="J217" s="43">
        <f>IFERROR(IF(ISNUMBER(K217),IF($B$13="Goal",COUNTIFS($G$17:$G$516,"&lt;"&amp;$G217,$F$17:$F$516,"Yes")+COUNTIFS(G$17:G217,G217),COUNTIFS($H$17:$H$516,"&lt;"&amp;$H217,$F$17:$F$516,"Yes")+COUNTIFS(H$17:H217,H217)),NA()),NA())</f>
        <v>225</v>
      </c>
      <c r="K217" s="29">
        <f t="shared" si="4"/>
        <v>1751883.9774408145</v>
      </c>
    </row>
    <row r="218" spans="1:11" x14ac:dyDescent="0.3">
      <c r="A218" s="26">
        <f>SUM(A217,1)</f>
        <v>202</v>
      </c>
      <c r="B218" s="54" t="s">
        <v>45</v>
      </c>
      <c r="C218" s="55" t="s">
        <v>36</v>
      </c>
      <c r="D218" s="55" t="s">
        <v>26</v>
      </c>
      <c r="E218" s="55" t="s">
        <v>23</v>
      </c>
      <c r="F218" s="27" t="str">
        <f>IFERROR(IF($B$11="All",IF(AND($C218="Yes",D218=$B$10),"Yes","No"),IF($B$11&lt;&gt;"All",IF(AND($C218="Yes",$D218=$B$10,$E218=$B$11),"Yes","No"),"--")),"--")</f>
        <v>Yes</v>
      </c>
      <c r="G218" s="62">
        <v>1266995.6237887293</v>
      </c>
      <c r="H218" s="63">
        <v>1451462.8926042521</v>
      </c>
      <c r="J218" s="28">
        <f>IFERROR(IF(ISNUMBER(K218),IF($B$13="Goal",COUNTIFS($G$17:$G$516,"&lt;"&amp;$G218,$F$17:$F$516,"Yes")+COUNTIFS(G$17:G218,G218),COUNTIFS($H$17:$H$516,"&lt;"&amp;$H218,$F$17:$F$516,"Yes")+COUNTIFS(H$17:H218,H218)),NA()),NA())</f>
        <v>170</v>
      </c>
      <c r="K218" s="29">
        <f t="shared" si="4"/>
        <v>1266995.6237887293</v>
      </c>
    </row>
    <row r="219" spans="1:11" x14ac:dyDescent="0.3">
      <c r="A219" s="26">
        <f>SUM(A218,1)</f>
        <v>203</v>
      </c>
      <c r="B219" s="54" t="s">
        <v>45</v>
      </c>
      <c r="C219" s="55" t="s">
        <v>36</v>
      </c>
      <c r="D219" s="55" t="s">
        <v>26</v>
      </c>
      <c r="E219" s="55" t="s">
        <v>23</v>
      </c>
      <c r="F219" s="27" t="str">
        <f>IFERROR(IF($B$11="All",IF(AND($C219="Yes",D219=$B$10),"Yes","No"),IF($B$11&lt;&gt;"All",IF(AND($C219="Yes",$D219=$B$10,$E219=$B$11),"Yes","No"),"--")),"--")</f>
        <v>Yes</v>
      </c>
      <c r="G219" s="62">
        <v>820697.63099344168</v>
      </c>
      <c r="H219" s="63">
        <v>1460572.2585051628</v>
      </c>
      <c r="J219" s="43">
        <f>IFERROR(IF(ISNUMBER(K219),IF($B$13="Goal",COUNTIFS($G$17:$G$516,"&lt;"&amp;$G219,$F$17:$F$516,"Yes")+COUNTIFS(G$17:G219,G219),COUNTIFS($H$17:$H$516,"&lt;"&amp;$H219,$F$17:$F$516,"Yes")+COUNTIFS(H$17:H219,H219)),NA()),NA())</f>
        <v>111</v>
      </c>
      <c r="K219" s="29">
        <f t="shared" si="4"/>
        <v>820697.63099344168</v>
      </c>
    </row>
    <row r="220" spans="1:11" x14ac:dyDescent="0.3">
      <c r="A220" s="26">
        <f>SUM(A219,1)</f>
        <v>204</v>
      </c>
      <c r="B220" s="54" t="s">
        <v>45</v>
      </c>
      <c r="C220" s="55" t="s">
        <v>36</v>
      </c>
      <c r="D220" s="55" t="s">
        <v>26</v>
      </c>
      <c r="E220" s="55" t="s">
        <v>23</v>
      </c>
      <c r="F220" s="27" t="str">
        <f>IFERROR(IF($B$11="All",IF(AND($C220="Yes",D220=$B$10),"Yes","No"),IF($B$11&lt;&gt;"All",IF(AND($C220="Yes",$D220=$B$10,$E220=$B$11),"Yes","No"),"--")),"--")</f>
        <v>Yes</v>
      </c>
      <c r="G220" s="62">
        <v>2647653.3899808386</v>
      </c>
      <c r="H220" s="63">
        <v>1466688.4536414752</v>
      </c>
      <c r="J220" s="43">
        <f>IFERROR(IF(ISNUMBER(K220),IF($B$13="Goal",COUNTIFS($G$17:$G$516,"&lt;"&amp;$G220,$F$17:$F$516,"Yes")+COUNTIFS(G$17:G220,G220),COUNTIFS($H$17:$H$516,"&lt;"&amp;$H220,$F$17:$F$516,"Yes")+COUNTIFS(H$17:H220,H220)),NA()),NA())</f>
        <v>369</v>
      </c>
      <c r="K220" s="29">
        <f t="shared" si="4"/>
        <v>2647653.3899808386</v>
      </c>
    </row>
    <row r="221" spans="1:11" x14ac:dyDescent="0.3">
      <c r="A221" s="26">
        <f>SUM(A220,1)</f>
        <v>205</v>
      </c>
      <c r="B221" s="54" t="s">
        <v>45</v>
      </c>
      <c r="C221" s="55" t="s">
        <v>36</v>
      </c>
      <c r="D221" s="55" t="s">
        <v>26</v>
      </c>
      <c r="E221" s="55" t="s">
        <v>23</v>
      </c>
      <c r="F221" s="27" t="str">
        <f>IFERROR(IF($B$11="All",IF(AND($C221="Yes",D221=$B$10),"Yes","No"),IF($B$11&lt;&gt;"All",IF(AND($C221="Yes",$D221=$B$10,$E221=$B$11),"Yes","No"),"--")),"--")</f>
        <v>Yes</v>
      </c>
      <c r="G221" s="62">
        <v>3881729.5560716111</v>
      </c>
      <c r="H221" s="63">
        <v>1483786.0588294724</v>
      </c>
      <c r="J221" s="43">
        <f>IFERROR(IF(ISNUMBER(K221),IF($B$13="Goal",COUNTIFS($G$17:$G$516,"&lt;"&amp;$G221,$F$17:$F$516,"Yes")+COUNTIFS(G$17:G221,G221),COUNTIFS($H$17:$H$516,"&lt;"&amp;$H221,$F$17:$F$516,"Yes")+COUNTIFS(H$17:H221,H221)),NA()),NA())</f>
        <v>468</v>
      </c>
      <c r="K221" s="29">
        <f t="shared" si="4"/>
        <v>3881729.5560716111</v>
      </c>
    </row>
    <row r="222" spans="1:11" x14ac:dyDescent="0.3">
      <c r="A222" s="26">
        <f>SUM(A221,1)</f>
        <v>206</v>
      </c>
      <c r="B222" s="54" t="s">
        <v>45</v>
      </c>
      <c r="C222" s="55" t="s">
        <v>36</v>
      </c>
      <c r="D222" s="55" t="s">
        <v>26</v>
      </c>
      <c r="E222" s="55" t="s">
        <v>23</v>
      </c>
      <c r="F222" s="27" t="str">
        <f>IFERROR(IF($B$11="All",IF(AND($C222="Yes",D222=$B$10),"Yes","No"),IF($B$11&lt;&gt;"All",IF(AND($C222="Yes",$D222=$B$10,$E222=$B$11),"Yes","No"),"--")),"--")</f>
        <v>Yes</v>
      </c>
      <c r="G222" s="62">
        <v>4131285.9017525529</v>
      </c>
      <c r="H222" s="63">
        <v>1485505.9412889765</v>
      </c>
      <c r="J222" s="28">
        <f>IFERROR(IF(ISNUMBER(K222),IF($B$13="Goal",COUNTIFS($G$17:$G$516,"&lt;"&amp;$G222,$F$17:$F$516,"Yes")+COUNTIFS(G$17:G222,G222),COUNTIFS($H$17:$H$516,"&lt;"&amp;$H222,$F$17:$F$516,"Yes")+COUNTIFS(H$17:H222,H222)),NA()),NA())</f>
        <v>481</v>
      </c>
      <c r="K222" s="29">
        <f t="shared" si="4"/>
        <v>4131285.9017525529</v>
      </c>
    </row>
    <row r="223" spans="1:11" x14ac:dyDescent="0.3">
      <c r="A223" s="26">
        <f>SUM(A222,1)</f>
        <v>207</v>
      </c>
      <c r="B223" s="54" t="s">
        <v>45</v>
      </c>
      <c r="C223" s="55" t="s">
        <v>36</v>
      </c>
      <c r="D223" s="55" t="s">
        <v>26</v>
      </c>
      <c r="E223" s="55" t="s">
        <v>23</v>
      </c>
      <c r="F223" s="27" t="str">
        <f>IFERROR(IF($B$11="All",IF(AND($C223="Yes",D223=$B$10),"Yes","No"),IF($B$11&lt;&gt;"All",IF(AND($C223="Yes",$D223=$B$10,$E223=$B$11),"Yes","No"),"--")),"--")</f>
        <v>Yes</v>
      </c>
      <c r="G223" s="62">
        <v>2935462.2021448766</v>
      </c>
      <c r="H223" s="63">
        <v>1499980.0315580401</v>
      </c>
      <c r="J223" s="43">
        <f>IFERROR(IF(ISNUMBER(K223),IF($B$13="Goal",COUNTIFS($G$17:$G$516,"&lt;"&amp;$G223,$F$17:$F$516,"Yes")+COUNTIFS(G$17:G223,G223),COUNTIFS($H$17:$H$516,"&lt;"&amp;$H223,$F$17:$F$516,"Yes")+COUNTIFS(H$17:H223,H223)),NA()),NA())</f>
        <v>405</v>
      </c>
      <c r="K223" s="29">
        <f t="shared" si="4"/>
        <v>2935462.2021448766</v>
      </c>
    </row>
    <row r="224" spans="1:11" x14ac:dyDescent="0.3">
      <c r="A224" s="26">
        <f>SUM(A223,1)</f>
        <v>208</v>
      </c>
      <c r="B224" s="54" t="s">
        <v>45</v>
      </c>
      <c r="C224" s="55" t="s">
        <v>36</v>
      </c>
      <c r="D224" s="55" t="s">
        <v>26</v>
      </c>
      <c r="E224" s="55" t="s">
        <v>23</v>
      </c>
      <c r="F224" s="27" t="str">
        <f>IFERROR(IF($B$11="All",IF(AND($C224="Yes",D224=$B$10),"Yes","No"),IF($B$11&lt;&gt;"All",IF(AND($C224="Yes",$D224=$B$10,$E224=$B$11),"Yes","No"),"--")),"--")</f>
        <v>Yes</v>
      </c>
      <c r="G224" s="62">
        <v>3592614.4373942167</v>
      </c>
      <c r="H224" s="63">
        <v>1505987.5390112314</v>
      </c>
      <c r="J224" s="28">
        <f>IFERROR(IF(ISNUMBER(K224),IF($B$13="Goal",COUNTIFS($G$17:$G$516,"&lt;"&amp;$G224,$F$17:$F$516,"Yes")+COUNTIFS(G$17:G224,G224),COUNTIFS($H$17:$H$516,"&lt;"&amp;$H224,$F$17:$F$516,"Yes")+COUNTIFS(H$17:H224,H224)),NA()),NA())</f>
        <v>451</v>
      </c>
      <c r="K224" s="29">
        <f t="shared" si="4"/>
        <v>3592614.4373942167</v>
      </c>
    </row>
    <row r="225" spans="1:11" x14ac:dyDescent="0.3">
      <c r="A225" s="26">
        <f>SUM(A224,1)</f>
        <v>209</v>
      </c>
      <c r="B225" s="54" t="s">
        <v>45</v>
      </c>
      <c r="C225" s="55" t="s">
        <v>36</v>
      </c>
      <c r="D225" s="55" t="s">
        <v>26</v>
      </c>
      <c r="E225" s="55" t="s">
        <v>23</v>
      </c>
      <c r="F225" s="27" t="str">
        <f>IFERROR(IF($B$11="All",IF(AND($C225="Yes",D225=$B$10),"Yes","No"),IF($B$11&lt;&gt;"All",IF(AND($C225="Yes",$D225=$B$10,$E225=$B$11),"Yes","No"),"--")),"--")</f>
        <v>Yes</v>
      </c>
      <c r="G225" s="62">
        <v>2812798.8888614178</v>
      </c>
      <c r="H225" s="63">
        <v>1510625.5915010197</v>
      </c>
      <c r="J225" s="28">
        <f>IFERROR(IF(ISNUMBER(K225),IF($B$13="Goal",COUNTIFS($G$17:$G$516,"&lt;"&amp;$G225,$F$17:$F$516,"Yes")+COUNTIFS(G$17:G225,G225),COUNTIFS($H$17:$H$516,"&lt;"&amp;$H225,$F$17:$F$516,"Yes")+COUNTIFS(H$17:H225,H225)),NA()),NA())</f>
        <v>391</v>
      </c>
      <c r="K225" s="29">
        <f t="shared" si="4"/>
        <v>2812798.8888614178</v>
      </c>
    </row>
    <row r="226" spans="1:11" x14ac:dyDescent="0.3">
      <c r="A226" s="26">
        <f>SUM(A225,1)</f>
        <v>210</v>
      </c>
      <c r="B226" s="54" t="s">
        <v>45</v>
      </c>
      <c r="C226" s="55" t="s">
        <v>36</v>
      </c>
      <c r="D226" s="55" t="s">
        <v>26</v>
      </c>
      <c r="E226" s="55" t="s">
        <v>23</v>
      </c>
      <c r="F226" s="27" t="str">
        <f>IFERROR(IF($B$11="All",IF(AND($C226="Yes",D226=$B$10),"Yes","No"),IF($B$11&lt;&gt;"All",IF(AND($C226="Yes",$D226=$B$10,$E226=$B$11),"Yes","No"),"--")),"--")</f>
        <v>Yes</v>
      </c>
      <c r="G226" s="62">
        <v>3856270.7683592001</v>
      </c>
      <c r="H226" s="63">
        <v>1536605.6086074868</v>
      </c>
      <c r="J226" s="28">
        <f>IFERROR(IF(ISNUMBER(K226),IF($B$13="Goal",COUNTIFS($G$17:$G$516,"&lt;"&amp;$G226,$F$17:$F$516,"Yes")+COUNTIFS(G$17:G226,G226),COUNTIFS($H$17:$H$516,"&lt;"&amp;$H226,$F$17:$F$516,"Yes")+COUNTIFS(H$17:H226,H226)),NA()),NA())</f>
        <v>466</v>
      </c>
      <c r="K226" s="29">
        <f t="shared" si="4"/>
        <v>3856270.7683592001</v>
      </c>
    </row>
    <row r="227" spans="1:11" x14ac:dyDescent="0.3">
      <c r="A227" s="26">
        <f>SUM(A226,1)</f>
        <v>211</v>
      </c>
      <c r="B227" s="54" t="s">
        <v>45</v>
      </c>
      <c r="C227" s="55" t="s">
        <v>36</v>
      </c>
      <c r="D227" s="55" t="s">
        <v>26</v>
      </c>
      <c r="E227" s="55" t="s">
        <v>23</v>
      </c>
      <c r="F227" s="27" t="str">
        <f>IFERROR(IF($B$11="All",IF(AND($C227="Yes",D227=$B$10),"Yes","No"),IF($B$11&lt;&gt;"All",IF(AND($C227="Yes",$D227=$B$10,$E227=$B$11),"Yes","No"),"--")),"--")</f>
        <v>Yes</v>
      </c>
      <c r="G227" s="62">
        <v>1610580.2055030738</v>
      </c>
      <c r="H227" s="63">
        <v>1545908.4306313528</v>
      </c>
      <c r="J227" s="28">
        <f>IFERROR(IF(ISNUMBER(K227),IF($B$13="Goal",COUNTIFS($G$17:$G$516,"&lt;"&amp;$G227,$F$17:$F$516,"Yes")+COUNTIFS(G$17:G227,G227),COUNTIFS($H$17:$H$516,"&lt;"&amp;$H227,$F$17:$F$516,"Yes")+COUNTIFS(H$17:H227,H227)),NA()),NA())</f>
        <v>208</v>
      </c>
      <c r="K227" s="29">
        <f t="shared" si="4"/>
        <v>1610580.2055030738</v>
      </c>
    </row>
    <row r="228" spans="1:11" x14ac:dyDescent="0.3">
      <c r="A228" s="26">
        <f>SUM(A227,1)</f>
        <v>212</v>
      </c>
      <c r="B228" s="54" t="s">
        <v>45</v>
      </c>
      <c r="C228" s="55" t="s">
        <v>36</v>
      </c>
      <c r="D228" s="55" t="s">
        <v>26</v>
      </c>
      <c r="E228" s="55" t="s">
        <v>23</v>
      </c>
      <c r="F228" s="27" t="str">
        <f>IFERROR(IF($B$11="All",IF(AND($C228="Yes",D228=$B$10),"Yes","No"),IF($B$11&lt;&gt;"All",IF(AND($C228="Yes",$D228=$B$10,$E228=$B$11),"Yes","No"),"--")),"--")</f>
        <v>Yes</v>
      </c>
      <c r="G228" s="62">
        <v>2666987.3292963575</v>
      </c>
      <c r="H228" s="63">
        <v>1552821.3109691527</v>
      </c>
      <c r="J228" s="43">
        <f>IFERROR(IF(ISNUMBER(K228),IF($B$13="Goal",COUNTIFS($G$17:$G$516,"&lt;"&amp;$G228,$F$17:$F$516,"Yes")+COUNTIFS(G$17:G228,G228),COUNTIFS($H$17:$H$516,"&lt;"&amp;$H228,$F$17:$F$516,"Yes")+COUNTIFS(H$17:H228,H228)),NA()),NA())</f>
        <v>374</v>
      </c>
      <c r="K228" s="29">
        <f t="shared" si="4"/>
        <v>2666987.3292963575</v>
      </c>
    </row>
    <row r="229" spans="1:11" x14ac:dyDescent="0.3">
      <c r="A229" s="26">
        <f>SUM(A228,1)</f>
        <v>213</v>
      </c>
      <c r="B229" s="54" t="s">
        <v>45</v>
      </c>
      <c r="C229" s="55" t="s">
        <v>36</v>
      </c>
      <c r="D229" s="55" t="s">
        <v>26</v>
      </c>
      <c r="E229" s="55" t="s">
        <v>23</v>
      </c>
      <c r="F229" s="27" t="str">
        <f>IFERROR(IF($B$11="All",IF(AND($C229="Yes",D229=$B$10),"Yes","No"),IF($B$11&lt;&gt;"All",IF(AND($C229="Yes",$D229=$B$10,$E229=$B$11),"Yes","No"),"--")),"--")</f>
        <v>Yes</v>
      </c>
      <c r="G229" s="62">
        <v>2413412.1135505778</v>
      </c>
      <c r="H229" s="63">
        <v>1557796.1949520987</v>
      </c>
      <c r="J229" s="43">
        <f>IFERROR(IF(ISNUMBER(K229),IF($B$13="Goal",COUNTIFS($G$17:$G$516,"&lt;"&amp;$G229,$F$17:$F$516,"Yes")+COUNTIFS(G$17:G229,G229),COUNTIFS($H$17:$H$516,"&lt;"&amp;$H229,$F$17:$F$516,"Yes")+COUNTIFS(H$17:H229,H229)),NA()),NA())</f>
        <v>330</v>
      </c>
      <c r="K229" s="29">
        <f t="shared" si="4"/>
        <v>2413412.1135505778</v>
      </c>
    </row>
    <row r="230" spans="1:11" x14ac:dyDescent="0.3">
      <c r="A230" s="26">
        <f>SUM(A229,1)</f>
        <v>214</v>
      </c>
      <c r="B230" s="54" t="s">
        <v>45</v>
      </c>
      <c r="C230" s="55" t="s">
        <v>36</v>
      </c>
      <c r="D230" s="55" t="s">
        <v>26</v>
      </c>
      <c r="E230" s="55" t="s">
        <v>23</v>
      </c>
      <c r="F230" s="27" t="str">
        <f>IFERROR(IF($B$11="All",IF(AND($C230="Yes",D230=$B$10),"Yes","No"),IF($B$11&lt;&gt;"All",IF(AND($C230="Yes",$D230=$B$10,$E230=$B$11),"Yes","No"),"--")),"--")</f>
        <v>Yes</v>
      </c>
      <c r="G230" s="62">
        <v>4494908.0371079976</v>
      </c>
      <c r="H230" s="63">
        <v>1563333.9995376598</v>
      </c>
      <c r="J230" s="28">
        <f>IFERROR(IF(ISNUMBER(K230),IF($B$13="Goal",COUNTIFS($G$17:$G$516,"&lt;"&amp;$G230,$F$17:$F$516,"Yes")+COUNTIFS(G$17:G230,G230),COUNTIFS($H$17:$H$516,"&lt;"&amp;$H230,$F$17:$F$516,"Yes")+COUNTIFS(H$17:H230,H230)),NA()),NA())</f>
        <v>491</v>
      </c>
      <c r="K230" s="29">
        <f t="shared" si="4"/>
        <v>4494908.0371079976</v>
      </c>
    </row>
    <row r="231" spans="1:11" x14ac:dyDescent="0.3">
      <c r="A231" s="14">
        <f>SUM(A230,1)</f>
        <v>215</v>
      </c>
      <c r="B231" s="56" t="s">
        <v>45</v>
      </c>
      <c r="C231" s="57" t="s">
        <v>36</v>
      </c>
      <c r="D231" s="57" t="s">
        <v>26</v>
      </c>
      <c r="E231" s="57" t="s">
        <v>23</v>
      </c>
      <c r="F231" s="13" t="str">
        <f>IFERROR(IF($B$11="All",IF(AND($C231="Yes",D231=$B$10),"Yes","No"),IF($B$11&lt;&gt;"All",IF(AND($C231="Yes",$D231=$B$10,$E231=$B$11),"Yes","No"),"--")),"--")</f>
        <v>Yes</v>
      </c>
      <c r="G231" s="64">
        <v>2035518.5453653201</v>
      </c>
      <c r="H231" s="65">
        <v>1573822.946382042</v>
      </c>
      <c r="J231" s="42">
        <f>IFERROR(IF(ISNUMBER(K231),IF($B$13="Goal",COUNTIFS($G$17:$G$516,"&lt;"&amp;$G231,$F$17:$F$516,"Yes")+COUNTIFS(G$17:G231,G231),COUNTIFS($H$17:$H$516,"&lt;"&amp;$H231,$F$17:$F$516,"Yes")+COUNTIFS(H$17:H231,H231)),NA()),NA())</f>
        <v>264</v>
      </c>
      <c r="K231" s="11">
        <f t="shared" si="4"/>
        <v>2035518.5453653201</v>
      </c>
    </row>
    <row r="232" spans="1:11" x14ac:dyDescent="0.3">
      <c r="A232" s="14">
        <f>SUM(A231,1)</f>
        <v>216</v>
      </c>
      <c r="B232" s="56" t="s">
        <v>45</v>
      </c>
      <c r="C232" s="57" t="s">
        <v>36</v>
      </c>
      <c r="D232" s="57" t="s">
        <v>26</v>
      </c>
      <c r="E232" s="57" t="s">
        <v>23</v>
      </c>
      <c r="F232" s="13" t="str">
        <f>IFERROR(IF($B$11="All",IF(AND($C232="Yes",D232=$B$10),"Yes","No"),IF($B$11&lt;&gt;"All",IF(AND($C232="Yes",$D232=$B$10,$E232=$B$11),"Yes","No"),"--")),"--")</f>
        <v>Yes</v>
      </c>
      <c r="G232" s="64">
        <v>4045409.2484649429</v>
      </c>
      <c r="H232" s="65">
        <v>1580354.7664450167</v>
      </c>
      <c r="J232" s="42">
        <f>IFERROR(IF(ISNUMBER(K232),IF($B$13="Goal",COUNTIFS($G$17:$G$516,"&lt;"&amp;$G232,$F$17:$F$516,"Yes")+COUNTIFS(G$17:G232,G232),COUNTIFS($H$17:$H$516,"&lt;"&amp;$H232,$F$17:$F$516,"Yes")+COUNTIFS(H$17:H232,H232)),NA()),NA())</f>
        <v>476</v>
      </c>
      <c r="K232" s="11">
        <f t="shared" si="4"/>
        <v>4045409.2484649429</v>
      </c>
    </row>
    <row r="233" spans="1:11" x14ac:dyDescent="0.3">
      <c r="A233" s="14">
        <f>SUM(A232,1)</f>
        <v>217</v>
      </c>
      <c r="B233" s="56" t="s">
        <v>45</v>
      </c>
      <c r="C233" s="57" t="s">
        <v>36</v>
      </c>
      <c r="D233" s="57" t="s">
        <v>26</v>
      </c>
      <c r="E233" s="57" t="s">
        <v>23</v>
      </c>
      <c r="F233" s="13" t="str">
        <f>IFERROR(IF($B$11="All",IF(AND($C233="Yes",D233=$B$10),"Yes","No"),IF($B$11&lt;&gt;"All",IF(AND($C233="Yes",$D233=$B$10,$E233=$B$11),"Yes","No"),"--")),"--")</f>
        <v>Yes</v>
      </c>
      <c r="G233" s="64">
        <v>2914374.117800985</v>
      </c>
      <c r="H233" s="65">
        <v>1589544.1215595256</v>
      </c>
      <c r="J233" s="42">
        <f>IFERROR(IF(ISNUMBER(K233),IF($B$13="Goal",COUNTIFS($G$17:$G$516,"&lt;"&amp;$G233,$F$17:$F$516,"Yes")+COUNTIFS(G$17:G233,G233),COUNTIFS($H$17:$H$516,"&lt;"&amp;$H233,$F$17:$F$516,"Yes")+COUNTIFS(H$17:H233,H233)),NA()),NA())</f>
        <v>402</v>
      </c>
      <c r="K233" s="11">
        <f t="shared" si="4"/>
        <v>2914374.117800985</v>
      </c>
    </row>
    <row r="234" spans="1:11" x14ac:dyDescent="0.3">
      <c r="A234" s="14">
        <f>SUM(A233,1)</f>
        <v>218</v>
      </c>
      <c r="B234" s="56" t="s">
        <v>45</v>
      </c>
      <c r="C234" s="57" t="s">
        <v>36</v>
      </c>
      <c r="D234" s="57" t="s">
        <v>26</v>
      </c>
      <c r="E234" s="57" t="s">
        <v>23</v>
      </c>
      <c r="F234" s="13" t="str">
        <f>IFERROR(IF($B$11="All",IF(AND($C234="Yes",D234=$B$10),"Yes","No"),IF($B$11&lt;&gt;"All",IF(AND($C234="Yes",$D234=$B$10,$E234=$B$11),"Yes","No"),"--")),"--")</f>
        <v>Yes</v>
      </c>
      <c r="G234" s="64">
        <v>523639.17774675944</v>
      </c>
      <c r="H234" s="65">
        <v>1591909.1897966699</v>
      </c>
      <c r="J234" s="12">
        <f>IFERROR(IF(ISNUMBER(K234),IF($B$13="Goal",COUNTIFS($G$17:$G$516,"&lt;"&amp;$G234,$F$17:$F$516,"Yes")+COUNTIFS(G$17:G234,G234),COUNTIFS($H$17:$H$516,"&lt;"&amp;$H234,$F$17:$F$516,"Yes")+COUNTIFS(H$17:H234,H234)),NA()),NA())</f>
        <v>66</v>
      </c>
      <c r="K234" s="11">
        <f t="shared" si="4"/>
        <v>523639.17774675944</v>
      </c>
    </row>
    <row r="235" spans="1:11" x14ac:dyDescent="0.3">
      <c r="A235" s="14">
        <f>SUM(A234,1)</f>
        <v>219</v>
      </c>
      <c r="B235" s="56" t="s">
        <v>45</v>
      </c>
      <c r="C235" s="57" t="s">
        <v>36</v>
      </c>
      <c r="D235" s="57" t="s">
        <v>26</v>
      </c>
      <c r="E235" s="57" t="s">
        <v>23</v>
      </c>
      <c r="F235" s="13" t="str">
        <f>IFERROR(IF($B$11="All",IF(AND($C235="Yes",D235=$B$10),"Yes","No"),IF($B$11&lt;&gt;"All",IF(AND($C235="Yes",$D235=$B$10,$E235=$B$11),"Yes","No"),"--")),"--")</f>
        <v>Yes</v>
      </c>
      <c r="G235" s="64">
        <v>2348086.662743099</v>
      </c>
      <c r="H235" s="65">
        <v>1592244.1314103988</v>
      </c>
      <c r="J235" s="12">
        <f>IFERROR(IF(ISNUMBER(K235),IF($B$13="Goal",COUNTIFS($G$17:$G$516,"&lt;"&amp;$G235,$F$17:$F$516,"Yes")+COUNTIFS(G$17:G235,G235),COUNTIFS($H$17:$H$516,"&lt;"&amp;$H235,$F$17:$F$516,"Yes")+COUNTIFS(H$17:H235,H235)),NA()),NA())</f>
        <v>319</v>
      </c>
      <c r="K235" s="11">
        <f t="shared" si="4"/>
        <v>2348086.662743099</v>
      </c>
    </row>
    <row r="236" spans="1:11" x14ac:dyDescent="0.3">
      <c r="A236" s="14">
        <f>SUM(A235,1)</f>
        <v>220</v>
      </c>
      <c r="B236" s="56" t="s">
        <v>45</v>
      </c>
      <c r="C236" s="57" t="s">
        <v>36</v>
      </c>
      <c r="D236" s="57" t="s">
        <v>26</v>
      </c>
      <c r="E236" s="57" t="s">
        <v>23</v>
      </c>
      <c r="F236" s="13" t="str">
        <f>IFERROR(IF($B$11="All",IF(AND($C236="Yes",D236=$B$10),"Yes","No"),IF($B$11&lt;&gt;"All",IF(AND($C236="Yes",$D236=$B$10,$E236=$B$11),"Yes","No"),"--")),"--")</f>
        <v>Yes</v>
      </c>
      <c r="G236" s="64">
        <v>2396333.8008141322</v>
      </c>
      <c r="H236" s="65">
        <v>1594656.0565036112</v>
      </c>
      <c r="J236" s="42">
        <f>IFERROR(IF(ISNUMBER(K236),IF($B$13="Goal",COUNTIFS($G$17:$G$516,"&lt;"&amp;$G236,$F$17:$F$516,"Yes")+COUNTIFS(G$17:G236,G236),COUNTIFS($H$17:$H$516,"&lt;"&amp;$H236,$F$17:$F$516,"Yes")+COUNTIFS(H$17:H236,H236)),NA()),NA())</f>
        <v>326</v>
      </c>
      <c r="K236" s="11">
        <f t="shared" si="4"/>
        <v>2396333.8008141322</v>
      </c>
    </row>
    <row r="237" spans="1:11" x14ac:dyDescent="0.3">
      <c r="A237" s="14">
        <f>SUM(A236,1)</f>
        <v>221</v>
      </c>
      <c r="B237" s="56" t="s">
        <v>45</v>
      </c>
      <c r="C237" s="57" t="s">
        <v>36</v>
      </c>
      <c r="D237" s="57" t="s">
        <v>26</v>
      </c>
      <c r="E237" s="57" t="s">
        <v>23</v>
      </c>
      <c r="F237" s="13" t="str">
        <f>IFERROR(IF($B$11="All",IF(AND($C237="Yes",D237=$B$10),"Yes","No"),IF($B$11&lt;&gt;"All",IF(AND($C237="Yes",$D237=$B$10,$E237=$B$11),"Yes","No"),"--")),"--")</f>
        <v>Yes</v>
      </c>
      <c r="G237" s="64">
        <v>3159604.5303946123</v>
      </c>
      <c r="H237" s="65">
        <v>1594802.0881992769</v>
      </c>
      <c r="J237" s="42">
        <f>IFERROR(IF(ISNUMBER(K237),IF($B$13="Goal",COUNTIFS($G$17:$G$516,"&lt;"&amp;$G237,$F$17:$F$516,"Yes")+COUNTIFS(G$17:G237,G237),COUNTIFS($H$17:$H$516,"&lt;"&amp;$H237,$F$17:$F$516,"Yes")+COUNTIFS(H$17:H237,H237)),NA()),NA())</f>
        <v>422</v>
      </c>
      <c r="K237" s="11">
        <f t="shared" si="4"/>
        <v>3159604.5303946123</v>
      </c>
    </row>
    <row r="238" spans="1:11" x14ac:dyDescent="0.3">
      <c r="A238" s="14">
        <f>SUM(A237,1)</f>
        <v>222</v>
      </c>
      <c r="B238" s="56" t="s">
        <v>45</v>
      </c>
      <c r="C238" s="57" t="s">
        <v>36</v>
      </c>
      <c r="D238" s="57" t="s">
        <v>26</v>
      </c>
      <c r="E238" s="57" t="s">
        <v>23</v>
      </c>
      <c r="F238" s="13" t="str">
        <f>IFERROR(IF($B$11="All",IF(AND($C238="Yes",D238=$B$10),"Yes","No"),IF($B$11&lt;&gt;"All",IF(AND($C238="Yes",$D238=$B$10,$E238=$B$11),"Yes","No"),"--")),"--")</f>
        <v>Yes</v>
      </c>
      <c r="G238" s="64">
        <v>3120431.0816716156</v>
      </c>
      <c r="H238" s="65">
        <v>1629224.8243607753</v>
      </c>
      <c r="J238" s="12">
        <f>IFERROR(IF(ISNUMBER(K238),IF($B$13="Goal",COUNTIFS($G$17:$G$516,"&lt;"&amp;$G238,$F$17:$F$516,"Yes")+COUNTIFS(G$17:G238,G238),COUNTIFS($H$17:$H$516,"&lt;"&amp;$H238,$F$17:$F$516,"Yes")+COUNTIFS(H$17:H238,H238)),NA()),NA())</f>
        <v>420</v>
      </c>
      <c r="K238" s="11">
        <f t="shared" si="4"/>
        <v>3120431.0816716156</v>
      </c>
    </row>
    <row r="239" spans="1:11" x14ac:dyDescent="0.3">
      <c r="A239" s="14">
        <f>SUM(A238,1)</f>
        <v>223</v>
      </c>
      <c r="B239" s="56" t="s">
        <v>45</v>
      </c>
      <c r="C239" s="57" t="s">
        <v>36</v>
      </c>
      <c r="D239" s="57" t="s">
        <v>26</v>
      </c>
      <c r="E239" s="57" t="s">
        <v>23</v>
      </c>
      <c r="F239" s="13" t="str">
        <f>IFERROR(IF($B$11="All",IF(AND($C239="Yes",D239=$B$10),"Yes","No"),IF($B$11&lt;&gt;"All",IF(AND($C239="Yes",$D239=$B$10,$E239=$B$11),"Yes","No"),"--")),"--")</f>
        <v>Yes</v>
      </c>
      <c r="G239" s="64">
        <v>2208748.3957779827</v>
      </c>
      <c r="H239" s="65">
        <v>1656095.6569431981</v>
      </c>
      <c r="J239" s="42">
        <f>IFERROR(IF(ISNUMBER(K239),IF($B$13="Goal",COUNTIFS($G$17:$G$516,"&lt;"&amp;$G239,$F$17:$F$516,"Yes")+COUNTIFS(G$17:G239,G239),COUNTIFS($H$17:$H$516,"&lt;"&amp;$H239,$F$17:$F$516,"Yes")+COUNTIFS(H$17:H239,H239)),NA()),NA())</f>
        <v>290</v>
      </c>
      <c r="K239" s="11">
        <f t="shared" si="4"/>
        <v>2208748.3957779827</v>
      </c>
    </row>
    <row r="240" spans="1:11" x14ac:dyDescent="0.3">
      <c r="A240" s="14">
        <f>SUM(A239,1)</f>
        <v>224</v>
      </c>
      <c r="B240" s="56" t="s">
        <v>45</v>
      </c>
      <c r="C240" s="57" t="s">
        <v>36</v>
      </c>
      <c r="D240" s="57" t="s">
        <v>26</v>
      </c>
      <c r="E240" s="57" t="s">
        <v>23</v>
      </c>
      <c r="F240" s="13" t="str">
        <f>IFERROR(IF($B$11="All",IF(AND($C240="Yes",D240=$B$10),"Yes","No"),IF($B$11&lt;&gt;"All",IF(AND($C240="Yes",$D240=$B$10,$E240=$B$11),"Yes","No"),"--")),"--")</f>
        <v>Yes</v>
      </c>
      <c r="G240" s="64">
        <v>1024503.3407346291</v>
      </c>
      <c r="H240" s="65">
        <v>1658090.9690374043</v>
      </c>
      <c r="J240" s="42">
        <f>IFERROR(IF(ISNUMBER(K240),IF($B$13="Goal",COUNTIFS($G$17:$G$516,"&lt;"&amp;$G240,$F$17:$F$516,"Yes")+COUNTIFS(G$17:G240,G240),COUNTIFS($H$17:$H$516,"&lt;"&amp;$H240,$F$17:$F$516,"Yes")+COUNTIFS(H$17:H240,H240)),NA()),NA())</f>
        <v>136</v>
      </c>
      <c r="K240" s="11">
        <f t="shared" si="4"/>
        <v>1024503.3407346291</v>
      </c>
    </row>
    <row r="241" spans="1:11" x14ac:dyDescent="0.3">
      <c r="A241" s="14">
        <f>SUM(A240,1)</f>
        <v>225</v>
      </c>
      <c r="B241" s="56" t="s">
        <v>45</v>
      </c>
      <c r="C241" s="57" t="s">
        <v>36</v>
      </c>
      <c r="D241" s="57" t="s">
        <v>26</v>
      </c>
      <c r="E241" s="57" t="s">
        <v>23</v>
      </c>
      <c r="F241" s="13" t="str">
        <f>IFERROR(IF($B$11="All",IF(AND($C241="Yes",D241=$B$10),"Yes","No"),IF($B$11&lt;&gt;"All",IF(AND($C241="Yes",$D241=$B$10,$E241=$B$11),"Yes","No"),"--")),"--")</f>
        <v>Yes</v>
      </c>
      <c r="G241" s="64">
        <v>2517767.9322480024</v>
      </c>
      <c r="H241" s="65">
        <v>1666437.5899874985</v>
      </c>
      <c r="J241" s="12">
        <f>IFERROR(IF(ISNUMBER(K241),IF($B$13="Goal",COUNTIFS($G$17:$G$516,"&lt;"&amp;$G241,$F$17:$F$516,"Yes")+COUNTIFS(G$17:G241,G241),COUNTIFS($H$17:$H$516,"&lt;"&amp;$H241,$F$17:$F$516,"Yes")+COUNTIFS(H$17:H241,H241)),NA()),NA())</f>
        <v>347</v>
      </c>
      <c r="K241" s="11">
        <f t="shared" si="4"/>
        <v>2517767.9322480024</v>
      </c>
    </row>
    <row r="242" spans="1:11" x14ac:dyDescent="0.3">
      <c r="A242" s="14">
        <f>SUM(A241,1)</f>
        <v>226</v>
      </c>
      <c r="B242" s="56" t="s">
        <v>45</v>
      </c>
      <c r="C242" s="57" t="s">
        <v>36</v>
      </c>
      <c r="D242" s="57" t="s">
        <v>26</v>
      </c>
      <c r="E242" s="57" t="s">
        <v>23</v>
      </c>
      <c r="F242" s="13" t="str">
        <f>IFERROR(IF($B$11="All",IF(AND($C242="Yes",D242=$B$10),"Yes","No"),IF($B$11&lt;&gt;"All",IF(AND($C242="Yes",$D242=$B$10,$E242=$B$11),"Yes","No"),"--")),"--")</f>
        <v>Yes</v>
      </c>
      <c r="G242" s="64">
        <v>1917809.7841032217</v>
      </c>
      <c r="H242" s="65">
        <v>1669687.8043165144</v>
      </c>
      <c r="J242" s="12">
        <f>IFERROR(IF(ISNUMBER(K242),IF($B$13="Goal",COUNTIFS($G$17:$G$516,"&lt;"&amp;$G242,$F$17:$F$516,"Yes")+COUNTIFS(G$17:G242,G242),COUNTIFS($H$17:$H$516,"&lt;"&amp;$H242,$F$17:$F$516,"Yes")+COUNTIFS(H$17:H242,H242)),NA()),NA())</f>
        <v>249</v>
      </c>
      <c r="K242" s="11">
        <f t="shared" si="4"/>
        <v>1917809.7841032217</v>
      </c>
    </row>
    <row r="243" spans="1:11" x14ac:dyDescent="0.3">
      <c r="A243" s="14">
        <f>SUM(A242,1)</f>
        <v>227</v>
      </c>
      <c r="B243" s="56" t="s">
        <v>45</v>
      </c>
      <c r="C243" s="57" t="s">
        <v>36</v>
      </c>
      <c r="D243" s="57" t="s">
        <v>26</v>
      </c>
      <c r="E243" s="57" t="s">
        <v>23</v>
      </c>
      <c r="F243" s="13" t="str">
        <f>IFERROR(IF($B$11="All",IF(AND($C243="Yes",D243=$B$10),"Yes","No"),IF($B$11&lt;&gt;"All",IF(AND($C243="Yes",$D243=$B$10,$E243=$B$11),"Yes","No"),"--")),"--")</f>
        <v>Yes</v>
      </c>
      <c r="G243" s="64">
        <v>2090350.4683773876</v>
      </c>
      <c r="H243" s="65">
        <v>1683621.426282567</v>
      </c>
      <c r="J243" s="42">
        <f>IFERROR(IF(ISNUMBER(K243),IF($B$13="Goal",COUNTIFS($G$17:$G$516,"&lt;"&amp;$G243,$F$17:$F$516,"Yes")+COUNTIFS(G$17:G243,G243),COUNTIFS($H$17:$H$516,"&lt;"&amp;$H243,$F$17:$F$516,"Yes")+COUNTIFS(H$17:H243,H243)),NA()),NA())</f>
        <v>270</v>
      </c>
      <c r="K243" s="11">
        <f t="shared" si="4"/>
        <v>2090350.4683773876</v>
      </c>
    </row>
    <row r="244" spans="1:11" x14ac:dyDescent="0.3">
      <c r="A244" s="14">
        <f>SUM(A243,1)</f>
        <v>228</v>
      </c>
      <c r="B244" s="56" t="s">
        <v>45</v>
      </c>
      <c r="C244" s="57" t="s">
        <v>36</v>
      </c>
      <c r="D244" s="57" t="s">
        <v>26</v>
      </c>
      <c r="E244" s="57" t="s">
        <v>23</v>
      </c>
      <c r="F244" s="13" t="str">
        <f>IFERROR(IF($B$11="All",IF(AND($C244="Yes",D244=$B$10),"Yes","No"),IF($B$11&lt;&gt;"All",IF(AND($C244="Yes",$D244=$B$10,$E244=$B$11),"Yes","No"),"--")),"--")</f>
        <v>Yes</v>
      </c>
      <c r="G244" s="64">
        <v>2917199.1415945175</v>
      </c>
      <c r="H244" s="65">
        <v>1729337.0023585812</v>
      </c>
      <c r="J244" s="12">
        <f>IFERROR(IF(ISNUMBER(K244),IF($B$13="Goal",COUNTIFS($G$17:$G$516,"&lt;"&amp;$G244,$F$17:$F$516,"Yes")+COUNTIFS(G$17:G244,G244),COUNTIFS($H$17:$H$516,"&lt;"&amp;$H244,$F$17:$F$516,"Yes")+COUNTIFS(H$17:H244,H244)),NA()),NA())</f>
        <v>403</v>
      </c>
      <c r="K244" s="11">
        <f t="shared" si="4"/>
        <v>2917199.1415945175</v>
      </c>
    </row>
    <row r="245" spans="1:11" x14ac:dyDescent="0.3">
      <c r="A245" s="14">
        <f>SUM(A244,1)</f>
        <v>229</v>
      </c>
      <c r="B245" s="56" t="s">
        <v>45</v>
      </c>
      <c r="C245" s="57" t="s">
        <v>36</v>
      </c>
      <c r="D245" s="57" t="s">
        <v>26</v>
      </c>
      <c r="E245" s="57" t="s">
        <v>23</v>
      </c>
      <c r="F245" s="13" t="str">
        <f>IFERROR(IF($B$11="All",IF(AND($C245="Yes",D245=$B$10),"Yes","No"),IF($B$11&lt;&gt;"All",IF(AND($C245="Yes",$D245=$B$10,$E245=$B$11),"Yes","No"),"--")),"--")</f>
        <v>Yes</v>
      </c>
      <c r="G245" s="64">
        <v>858020.65627925156</v>
      </c>
      <c r="H245" s="65">
        <v>1746157.6775097277</v>
      </c>
      <c r="J245" s="42">
        <f>IFERROR(IF(ISNUMBER(K245),IF($B$13="Goal",COUNTIFS($G$17:$G$516,"&lt;"&amp;$G245,$F$17:$F$516,"Yes")+COUNTIFS(G$17:G245,G245),COUNTIFS($H$17:$H$516,"&lt;"&amp;$H245,$F$17:$F$516,"Yes")+COUNTIFS(H$17:H245,H245)),NA()),NA())</f>
        <v>115</v>
      </c>
      <c r="K245" s="11">
        <f t="shared" si="4"/>
        <v>858020.65627925156</v>
      </c>
    </row>
    <row r="246" spans="1:11" x14ac:dyDescent="0.3">
      <c r="A246" s="14">
        <f>SUM(A245,1)</f>
        <v>230</v>
      </c>
      <c r="B246" s="56" t="s">
        <v>45</v>
      </c>
      <c r="C246" s="57" t="s">
        <v>36</v>
      </c>
      <c r="D246" s="57" t="s">
        <v>26</v>
      </c>
      <c r="E246" s="57" t="s">
        <v>23</v>
      </c>
      <c r="F246" s="13" t="str">
        <f>IFERROR(IF($B$11="All",IF(AND($C246="Yes",D246=$B$10),"Yes","No"),IF($B$11&lt;&gt;"All",IF(AND($C246="Yes",$D246=$B$10,$E246=$B$11),"Yes","No"),"--")),"--")</f>
        <v>Yes</v>
      </c>
      <c r="G246" s="64">
        <v>1551124.286732076</v>
      </c>
      <c r="H246" s="65">
        <v>1749775.5711033337</v>
      </c>
      <c r="J246" s="42">
        <f>IFERROR(IF(ISNUMBER(K246),IF($B$13="Goal",COUNTIFS($G$17:$G$516,"&lt;"&amp;$G246,$F$17:$F$516,"Yes")+COUNTIFS(G$17:G246,G246),COUNTIFS($H$17:$H$516,"&lt;"&amp;$H246,$F$17:$F$516,"Yes")+COUNTIFS(H$17:H246,H246)),NA()),NA())</f>
        <v>198</v>
      </c>
      <c r="K246" s="11">
        <f t="shared" si="4"/>
        <v>1551124.286732076</v>
      </c>
    </row>
    <row r="247" spans="1:11" x14ac:dyDescent="0.3">
      <c r="A247" s="14">
        <f>SUM(A246,1)</f>
        <v>231</v>
      </c>
      <c r="B247" s="56" t="s">
        <v>45</v>
      </c>
      <c r="C247" s="57" t="s">
        <v>36</v>
      </c>
      <c r="D247" s="57" t="s">
        <v>26</v>
      </c>
      <c r="E247" s="57" t="s">
        <v>23</v>
      </c>
      <c r="F247" s="13" t="str">
        <f>IFERROR(IF($B$11="All",IF(AND($C247="Yes",D247=$B$10),"Yes","No"),IF($B$11&lt;&gt;"All",IF(AND($C247="Yes",$D247=$B$10,$E247=$B$11),"Yes","No"),"--")),"--")</f>
        <v>Yes</v>
      </c>
      <c r="G247" s="64">
        <v>616320.36355759646</v>
      </c>
      <c r="H247" s="65">
        <v>1765410.497226927</v>
      </c>
      <c r="J247" s="42">
        <f>IFERROR(IF(ISNUMBER(K247),IF($B$13="Goal",COUNTIFS($G$17:$G$516,"&lt;"&amp;$G247,$F$17:$F$516,"Yes")+COUNTIFS(G$17:G247,G247),COUNTIFS($H$17:$H$516,"&lt;"&amp;$H247,$F$17:$F$516,"Yes")+COUNTIFS(H$17:H247,H247)),NA()),NA())</f>
        <v>82</v>
      </c>
      <c r="K247" s="11">
        <f t="shared" si="4"/>
        <v>616320.36355759646</v>
      </c>
    </row>
    <row r="248" spans="1:11" x14ac:dyDescent="0.3">
      <c r="A248" s="14">
        <f>SUM(A247,1)</f>
        <v>232</v>
      </c>
      <c r="B248" s="56" t="s">
        <v>45</v>
      </c>
      <c r="C248" s="57" t="s">
        <v>36</v>
      </c>
      <c r="D248" s="57" t="s">
        <v>26</v>
      </c>
      <c r="E248" s="57" t="s">
        <v>23</v>
      </c>
      <c r="F248" s="13" t="str">
        <f>IFERROR(IF($B$11="All",IF(AND($C248="Yes",D248=$B$10),"Yes","No"),IF($B$11&lt;&gt;"All",IF(AND($C248="Yes",$D248=$B$10,$E248=$B$11),"Yes","No"),"--")),"--")</f>
        <v>Yes</v>
      </c>
      <c r="G248" s="64">
        <v>3680064.634132965</v>
      </c>
      <c r="H248" s="65">
        <v>1766142.2505818577</v>
      </c>
      <c r="J248" s="42">
        <f>IFERROR(IF(ISNUMBER(K248),IF($B$13="Goal",COUNTIFS($G$17:$G$516,"&lt;"&amp;$G248,$F$17:$F$516,"Yes")+COUNTIFS(G$17:G248,G248),COUNTIFS($H$17:$H$516,"&lt;"&amp;$H248,$F$17:$F$516,"Yes")+COUNTIFS(H$17:H248,H248)),NA()),NA())</f>
        <v>458</v>
      </c>
      <c r="K248" s="11">
        <f t="shared" si="4"/>
        <v>3680064.634132965</v>
      </c>
    </row>
    <row r="249" spans="1:11" x14ac:dyDescent="0.3">
      <c r="A249" s="14">
        <f>SUM(A248,1)</f>
        <v>233</v>
      </c>
      <c r="B249" s="56" t="s">
        <v>45</v>
      </c>
      <c r="C249" s="57" t="s">
        <v>36</v>
      </c>
      <c r="D249" s="57" t="s">
        <v>26</v>
      </c>
      <c r="E249" s="57" t="s">
        <v>23</v>
      </c>
      <c r="F249" s="13" t="str">
        <f>IFERROR(IF($B$11="All",IF(AND($C249="Yes",D249=$B$10),"Yes","No"),IF($B$11&lt;&gt;"All",IF(AND($C249="Yes",$D249=$B$10,$E249=$B$11),"Yes","No"),"--")),"--")</f>
        <v>Yes</v>
      </c>
      <c r="G249" s="64">
        <v>920475.18708960246</v>
      </c>
      <c r="H249" s="65">
        <v>1772634.2909726035</v>
      </c>
      <c r="J249" s="12">
        <f>IFERROR(IF(ISNUMBER(K249),IF($B$13="Goal",COUNTIFS($G$17:$G$516,"&lt;"&amp;$G249,$F$17:$F$516,"Yes")+COUNTIFS(G$17:G249,G249),COUNTIFS($H$17:$H$516,"&lt;"&amp;$H249,$F$17:$F$516,"Yes")+COUNTIFS(H$17:H249,H249)),NA()),NA())</f>
        <v>125</v>
      </c>
      <c r="K249" s="11">
        <f t="shared" si="4"/>
        <v>920475.18708960246</v>
      </c>
    </row>
    <row r="250" spans="1:11" x14ac:dyDescent="0.3">
      <c r="A250" s="14">
        <f>SUM(A249,1)</f>
        <v>234</v>
      </c>
      <c r="B250" s="56" t="s">
        <v>45</v>
      </c>
      <c r="C250" s="57" t="s">
        <v>36</v>
      </c>
      <c r="D250" s="57" t="s">
        <v>26</v>
      </c>
      <c r="E250" s="57" t="s">
        <v>23</v>
      </c>
      <c r="F250" s="13" t="str">
        <f>IFERROR(IF($B$11="All",IF(AND($C250="Yes",D250=$B$10),"Yes","No"),IF($B$11&lt;&gt;"All",IF(AND($C250="Yes",$D250=$B$10,$E250=$B$11),"Yes","No"),"--")),"--")</f>
        <v>Yes</v>
      </c>
      <c r="G250" s="64">
        <v>2650399.76673631</v>
      </c>
      <c r="H250" s="65">
        <v>1773748.5307932761</v>
      </c>
      <c r="J250" s="42">
        <f>IFERROR(IF(ISNUMBER(K250),IF($B$13="Goal",COUNTIFS($G$17:$G$516,"&lt;"&amp;$G250,$F$17:$F$516,"Yes")+COUNTIFS(G$17:G250,G250),COUNTIFS($H$17:$H$516,"&lt;"&amp;$H250,$F$17:$F$516,"Yes")+COUNTIFS(H$17:H250,H250)),NA()),NA())</f>
        <v>371</v>
      </c>
      <c r="K250" s="11">
        <f t="shared" si="4"/>
        <v>2650399.76673631</v>
      </c>
    </row>
    <row r="251" spans="1:11" x14ac:dyDescent="0.3">
      <c r="A251" s="14">
        <f>SUM(A250,1)</f>
        <v>235</v>
      </c>
      <c r="B251" s="56" t="s">
        <v>45</v>
      </c>
      <c r="C251" s="57" t="s">
        <v>36</v>
      </c>
      <c r="D251" s="57" t="s">
        <v>26</v>
      </c>
      <c r="E251" s="57" t="s">
        <v>23</v>
      </c>
      <c r="F251" s="13" t="str">
        <f>IFERROR(IF($B$11="All",IF(AND($C251="Yes",D251=$B$10),"Yes","No"),IF($B$11&lt;&gt;"All",IF(AND($C251="Yes",$D251=$B$10,$E251=$B$11),"Yes","No"),"--")),"--")</f>
        <v>Yes</v>
      </c>
      <c r="G251" s="64">
        <v>3171348.9134981851</v>
      </c>
      <c r="H251" s="65">
        <v>1800190.9505210989</v>
      </c>
      <c r="J251" s="42">
        <f>IFERROR(IF(ISNUMBER(K251),IF($B$13="Goal",COUNTIFS($G$17:$G$516,"&lt;"&amp;$G251,$F$17:$F$516,"Yes")+COUNTIFS(G$17:G251,G251),COUNTIFS($H$17:$H$516,"&lt;"&amp;$H251,$F$17:$F$516,"Yes")+COUNTIFS(H$17:H251,H251)),NA()),NA())</f>
        <v>423</v>
      </c>
      <c r="K251" s="11">
        <f t="shared" si="4"/>
        <v>3171348.9134981851</v>
      </c>
    </row>
    <row r="252" spans="1:11" x14ac:dyDescent="0.3">
      <c r="A252" s="14">
        <f>SUM(A251,1)</f>
        <v>236</v>
      </c>
      <c r="B252" s="56" t="s">
        <v>45</v>
      </c>
      <c r="C252" s="57" t="s">
        <v>36</v>
      </c>
      <c r="D252" s="57" t="s">
        <v>26</v>
      </c>
      <c r="E252" s="57" t="s">
        <v>23</v>
      </c>
      <c r="F252" s="13" t="str">
        <f>IFERROR(IF($B$11="All",IF(AND($C252="Yes",D252=$B$10),"Yes","No"),IF($B$11&lt;&gt;"All",IF(AND($C252="Yes",$D252=$B$10,$E252=$B$11),"Yes","No"),"--")),"--")</f>
        <v>Yes</v>
      </c>
      <c r="G252" s="64">
        <v>3795139.8038908723</v>
      </c>
      <c r="H252" s="65">
        <v>1801567.6063620895</v>
      </c>
      <c r="J252" s="12">
        <f>IFERROR(IF(ISNUMBER(K252),IF($B$13="Goal",COUNTIFS($G$17:$G$516,"&lt;"&amp;$G252,$F$17:$F$516,"Yes")+COUNTIFS(G$17:G252,G252),COUNTIFS($H$17:$H$516,"&lt;"&amp;$H252,$F$17:$F$516,"Yes")+COUNTIFS(H$17:H252,H252)),NA()),NA())</f>
        <v>463</v>
      </c>
      <c r="K252" s="11">
        <f t="shared" si="4"/>
        <v>3795139.8038908723</v>
      </c>
    </row>
    <row r="253" spans="1:11" x14ac:dyDescent="0.3">
      <c r="A253" s="14">
        <f>SUM(A252,1)</f>
        <v>237</v>
      </c>
      <c r="B253" s="56" t="s">
        <v>45</v>
      </c>
      <c r="C253" s="57" t="s">
        <v>36</v>
      </c>
      <c r="D253" s="57" t="s">
        <v>26</v>
      </c>
      <c r="E253" s="57" t="s">
        <v>23</v>
      </c>
      <c r="F253" s="13" t="str">
        <f>IFERROR(IF($B$11="All",IF(AND($C253="Yes",D253=$B$10),"Yes","No"),IF($B$11&lt;&gt;"All",IF(AND($C253="Yes",$D253=$B$10,$E253=$B$11),"Yes","No"),"--")),"--")</f>
        <v>Yes</v>
      </c>
      <c r="G253" s="64">
        <v>2416467.3761331732</v>
      </c>
      <c r="H253" s="65">
        <v>1806360.0035541249</v>
      </c>
      <c r="J253" s="42">
        <f>IFERROR(IF(ISNUMBER(K253),IF($B$13="Goal",COUNTIFS($G$17:$G$516,"&lt;"&amp;$G253,$F$17:$F$516,"Yes")+COUNTIFS(G$17:G253,G253),COUNTIFS($H$17:$H$516,"&lt;"&amp;$H253,$F$17:$F$516,"Yes")+COUNTIFS(H$17:H253,H253)),NA()),NA())</f>
        <v>332</v>
      </c>
      <c r="K253" s="11">
        <f t="shared" si="4"/>
        <v>2416467.3761331732</v>
      </c>
    </row>
    <row r="254" spans="1:11" x14ac:dyDescent="0.3">
      <c r="A254" s="14">
        <f>SUM(A253,1)</f>
        <v>238</v>
      </c>
      <c r="B254" s="56" t="s">
        <v>45</v>
      </c>
      <c r="C254" s="57" t="s">
        <v>36</v>
      </c>
      <c r="D254" s="57" t="s">
        <v>26</v>
      </c>
      <c r="E254" s="57" t="s">
        <v>23</v>
      </c>
      <c r="F254" s="13" t="str">
        <f>IFERROR(IF($B$11="All",IF(AND($C254="Yes",D254=$B$10),"Yes","No"),IF($B$11&lt;&gt;"All",IF(AND($C254="Yes",$D254=$B$10,$E254=$B$11),"Yes","No"),"--")),"--")</f>
        <v>Yes</v>
      </c>
      <c r="G254" s="64">
        <v>1139479.5357705471</v>
      </c>
      <c r="H254" s="65">
        <v>1811922.6655770915</v>
      </c>
      <c r="J254" s="42">
        <f>IFERROR(IF(ISNUMBER(K254),IF($B$13="Goal",COUNTIFS($G$17:$G$516,"&lt;"&amp;$G254,$F$17:$F$516,"Yes")+COUNTIFS(G$17:G254,G254),COUNTIFS($H$17:$H$516,"&lt;"&amp;$H254,$F$17:$F$516,"Yes")+COUNTIFS(H$17:H254,H254)),NA()),NA())</f>
        <v>154</v>
      </c>
      <c r="K254" s="11">
        <f t="shared" si="4"/>
        <v>1139479.5357705471</v>
      </c>
    </row>
    <row r="255" spans="1:11" x14ac:dyDescent="0.3">
      <c r="A255" s="14">
        <f>SUM(A254,1)</f>
        <v>239</v>
      </c>
      <c r="B255" s="56" t="s">
        <v>45</v>
      </c>
      <c r="C255" s="57" t="s">
        <v>36</v>
      </c>
      <c r="D255" s="57" t="s">
        <v>26</v>
      </c>
      <c r="E255" s="57" t="s">
        <v>23</v>
      </c>
      <c r="F255" s="13" t="str">
        <f>IFERROR(IF($B$11="All",IF(AND($C255="Yes",D255=$B$10),"Yes","No"),IF($B$11&lt;&gt;"All",IF(AND($C255="Yes",$D255=$B$10,$E255=$B$11),"Yes","No"),"--")),"--")</f>
        <v>Yes</v>
      </c>
      <c r="G255" s="64">
        <v>1186637.1418758982</v>
      </c>
      <c r="H255" s="65">
        <v>1827332.9831948346</v>
      </c>
      <c r="J255" s="12">
        <f>IFERROR(IF(ISNUMBER(K255),IF($B$13="Goal",COUNTIFS($G$17:$G$516,"&lt;"&amp;$G255,$F$17:$F$516,"Yes")+COUNTIFS(G$17:G255,G255),COUNTIFS($H$17:$H$516,"&lt;"&amp;$H255,$F$17:$F$516,"Yes")+COUNTIFS(H$17:H255,H255)),NA()),NA())</f>
        <v>162</v>
      </c>
      <c r="K255" s="11">
        <f t="shared" si="4"/>
        <v>1186637.1418758982</v>
      </c>
    </row>
    <row r="256" spans="1:11" x14ac:dyDescent="0.3">
      <c r="A256" s="14">
        <f>SUM(A255,1)</f>
        <v>240</v>
      </c>
      <c r="B256" s="56" t="s">
        <v>45</v>
      </c>
      <c r="C256" s="57" t="s">
        <v>36</v>
      </c>
      <c r="D256" s="57" t="s">
        <v>26</v>
      </c>
      <c r="E256" s="57" t="s">
        <v>23</v>
      </c>
      <c r="F256" s="13" t="str">
        <f>IFERROR(IF($B$11="All",IF(AND($C256="Yes",D256=$B$10),"Yes","No"),IF($B$11&lt;&gt;"All",IF(AND($C256="Yes",$D256=$B$10,$E256=$B$11),"Yes","No"),"--")),"--")</f>
        <v>Yes</v>
      </c>
      <c r="G256" s="64">
        <v>4615170.2075386876</v>
      </c>
      <c r="H256" s="65">
        <v>1828281.2654121451</v>
      </c>
      <c r="J256" s="12">
        <f>IFERROR(IF(ISNUMBER(K256),IF($B$13="Goal",COUNTIFS($G$17:$G$516,"&lt;"&amp;$G256,$F$17:$F$516,"Yes")+COUNTIFS(G$17:G256,G256),COUNTIFS($H$17:$H$516,"&lt;"&amp;$H256,$F$17:$F$516,"Yes")+COUNTIFS(H$17:H256,H256)),NA()),NA())</f>
        <v>496</v>
      </c>
      <c r="K256" s="11">
        <f t="shared" si="4"/>
        <v>4615170.2075386876</v>
      </c>
    </row>
    <row r="257" spans="1:11" x14ac:dyDescent="0.3">
      <c r="A257" s="14">
        <f>SUM(A256,1)</f>
        <v>241</v>
      </c>
      <c r="B257" s="56" t="s">
        <v>45</v>
      </c>
      <c r="C257" s="57" t="s">
        <v>36</v>
      </c>
      <c r="D257" s="57" t="s">
        <v>26</v>
      </c>
      <c r="E257" s="57" t="s">
        <v>23</v>
      </c>
      <c r="F257" s="13" t="str">
        <f>IFERROR(IF($B$11="All",IF(AND($C257="Yes",D257=$B$10),"Yes","No"),IF($B$11&lt;&gt;"All",IF(AND($C257="Yes",$D257=$B$10,$E257=$B$11),"Yes","No"),"--")),"--")</f>
        <v>Yes</v>
      </c>
      <c r="G257" s="64">
        <v>3003493.4962273943</v>
      </c>
      <c r="H257" s="65">
        <v>1830533.8997928288</v>
      </c>
      <c r="J257" s="12">
        <f>IFERROR(IF(ISNUMBER(K257),IF($B$13="Goal",COUNTIFS($G$17:$G$516,"&lt;"&amp;$G257,$F$17:$F$516,"Yes")+COUNTIFS(G$17:G257,G257),COUNTIFS($H$17:$H$516,"&lt;"&amp;$H257,$F$17:$F$516,"Yes")+COUNTIFS(H$17:H257,H257)),NA()),NA())</f>
        <v>413</v>
      </c>
      <c r="K257" s="11">
        <f t="shared" si="4"/>
        <v>3003493.4962273943</v>
      </c>
    </row>
    <row r="258" spans="1:11" x14ac:dyDescent="0.3">
      <c r="A258" s="14">
        <f>SUM(A257,1)</f>
        <v>242</v>
      </c>
      <c r="B258" s="56" t="s">
        <v>45</v>
      </c>
      <c r="C258" s="57" t="s">
        <v>36</v>
      </c>
      <c r="D258" s="57" t="s">
        <v>26</v>
      </c>
      <c r="E258" s="57" t="s">
        <v>23</v>
      </c>
      <c r="F258" s="13" t="str">
        <f>IFERROR(IF($B$11="All",IF(AND($C258="Yes",D258=$B$10),"Yes","No"),IF($B$11&lt;&gt;"All",IF(AND($C258="Yes",$D258=$B$10,$E258=$B$11),"Yes","No"),"--")),"--")</f>
        <v>Yes</v>
      </c>
      <c r="G258" s="64">
        <v>29360.629673513766</v>
      </c>
      <c r="H258" s="65">
        <v>1839208.7897623305</v>
      </c>
      <c r="J258" s="12">
        <f>IFERROR(IF(ISNUMBER(K258),IF($B$13="Goal",COUNTIFS($G$17:$G$516,"&lt;"&amp;$G258,$F$17:$F$516,"Yes")+COUNTIFS(G$17:G258,G258),COUNTIFS($H$17:$H$516,"&lt;"&amp;$H258,$F$17:$F$516,"Yes")+COUNTIFS(H$17:H258,H258)),NA()),NA())</f>
        <v>3</v>
      </c>
      <c r="K258" s="11">
        <f t="shared" si="4"/>
        <v>29360.629673513766</v>
      </c>
    </row>
    <row r="259" spans="1:11" x14ac:dyDescent="0.3">
      <c r="A259" s="14">
        <f>SUM(A258,1)</f>
        <v>243</v>
      </c>
      <c r="B259" s="56" t="s">
        <v>45</v>
      </c>
      <c r="C259" s="57" t="s">
        <v>36</v>
      </c>
      <c r="D259" s="57" t="s">
        <v>26</v>
      </c>
      <c r="E259" s="57" t="s">
        <v>23</v>
      </c>
      <c r="F259" s="13" t="str">
        <f>IFERROR(IF($B$11="All",IF(AND($C259="Yes",D259=$B$10),"Yes","No"),IF($B$11&lt;&gt;"All",IF(AND($C259="Yes",$D259=$B$10,$E259=$B$11),"Yes","No"),"--")),"--")</f>
        <v>Yes</v>
      </c>
      <c r="G259" s="64">
        <v>1048876.529040708</v>
      </c>
      <c r="H259" s="65">
        <v>1859039.5538413138</v>
      </c>
      <c r="J259" s="12">
        <f>IFERROR(IF(ISNUMBER(K259),IF($B$13="Goal",COUNTIFS($G$17:$G$516,"&lt;"&amp;$G259,$F$17:$F$516,"Yes")+COUNTIFS(G$17:G259,G259),COUNTIFS($H$17:$H$516,"&lt;"&amp;$H259,$F$17:$F$516,"Yes")+COUNTIFS(H$17:H259,H259)),NA()),NA())</f>
        <v>141</v>
      </c>
      <c r="K259" s="11">
        <f t="shared" si="4"/>
        <v>1048876.529040708</v>
      </c>
    </row>
    <row r="260" spans="1:11" x14ac:dyDescent="0.3">
      <c r="A260" s="14">
        <f>SUM(A259,1)</f>
        <v>244</v>
      </c>
      <c r="B260" s="56" t="s">
        <v>45</v>
      </c>
      <c r="C260" s="57" t="s">
        <v>36</v>
      </c>
      <c r="D260" s="57" t="s">
        <v>26</v>
      </c>
      <c r="E260" s="57" t="s">
        <v>23</v>
      </c>
      <c r="F260" s="13" t="str">
        <f>IFERROR(IF($B$11="All",IF(AND($C260="Yes",D260=$B$10),"Yes","No"),IF($B$11&lt;&gt;"All",IF(AND($C260="Yes",$D260=$B$10,$E260=$B$11),"Yes","No"),"--")),"--")</f>
        <v>Yes</v>
      </c>
      <c r="G260" s="64">
        <v>3928069.2495917943</v>
      </c>
      <c r="H260" s="65">
        <v>1865879.8740906299</v>
      </c>
      <c r="J260" s="42">
        <f>IFERROR(IF(ISNUMBER(K260),IF($B$13="Goal",COUNTIFS($G$17:$G$516,"&lt;"&amp;$G260,$F$17:$F$516,"Yes")+COUNTIFS(G$17:G260,G260),COUNTIFS($H$17:$H$516,"&lt;"&amp;$H260,$F$17:$F$516,"Yes")+COUNTIFS(H$17:H260,H260)),NA()),NA())</f>
        <v>471</v>
      </c>
      <c r="K260" s="11">
        <f t="shared" si="4"/>
        <v>3928069.2495917943</v>
      </c>
    </row>
    <row r="261" spans="1:11" x14ac:dyDescent="0.3">
      <c r="A261" s="14">
        <f>SUM(A260,1)</f>
        <v>245</v>
      </c>
      <c r="B261" s="56" t="s">
        <v>45</v>
      </c>
      <c r="C261" s="57" t="s">
        <v>36</v>
      </c>
      <c r="D261" s="57" t="s">
        <v>26</v>
      </c>
      <c r="E261" s="57" t="s">
        <v>23</v>
      </c>
      <c r="F261" s="13" t="str">
        <f>IFERROR(IF($B$11="All",IF(AND($C261="Yes",D261=$B$10),"Yes","No"),IF($B$11&lt;&gt;"All",IF(AND($C261="Yes",$D261=$B$10,$E261=$B$11),"Yes","No"),"--")),"--")</f>
        <v>Yes</v>
      </c>
      <c r="G261" s="64">
        <v>1555812.3748324451</v>
      </c>
      <c r="H261" s="65">
        <v>1866868.8620509692</v>
      </c>
      <c r="J261" s="12">
        <f>IFERROR(IF(ISNUMBER(K261),IF($B$13="Goal",COUNTIFS($G$17:$G$516,"&lt;"&amp;$G261,$F$17:$F$516,"Yes")+COUNTIFS(G$17:G261,G261),COUNTIFS($H$17:$H$516,"&lt;"&amp;$H261,$F$17:$F$516,"Yes")+COUNTIFS(H$17:H261,H261)),NA()),NA())</f>
        <v>200</v>
      </c>
      <c r="K261" s="11">
        <f t="shared" si="4"/>
        <v>1555812.3748324451</v>
      </c>
    </row>
    <row r="262" spans="1:11" x14ac:dyDescent="0.3">
      <c r="A262" s="14">
        <f>SUM(A261,1)</f>
        <v>246</v>
      </c>
      <c r="B262" s="56" t="s">
        <v>45</v>
      </c>
      <c r="C262" s="57" t="s">
        <v>36</v>
      </c>
      <c r="D262" s="57" t="s">
        <v>26</v>
      </c>
      <c r="E262" s="57" t="s">
        <v>23</v>
      </c>
      <c r="F262" s="13" t="str">
        <f>IFERROR(IF($B$11="All",IF(AND($C262="Yes",D262=$B$10),"Yes","No"),IF($B$11&lt;&gt;"All",IF(AND($C262="Yes",$D262=$B$10,$E262=$B$11),"Yes","No"),"--")),"--")</f>
        <v>Yes</v>
      </c>
      <c r="G262" s="64">
        <v>1097308.9669684686</v>
      </c>
      <c r="H262" s="65">
        <v>1867860.2470406715</v>
      </c>
      <c r="J262" s="12">
        <f>IFERROR(IF(ISNUMBER(K262),IF($B$13="Goal",COUNTIFS($G$17:$G$516,"&lt;"&amp;$G262,$F$17:$F$516,"Yes")+COUNTIFS(G$17:G262,G262),COUNTIFS($H$17:$H$516,"&lt;"&amp;$H262,$F$17:$F$516,"Yes")+COUNTIFS(H$17:H262,H262)),NA()),NA())</f>
        <v>149</v>
      </c>
      <c r="K262" s="11">
        <f t="shared" si="4"/>
        <v>1097308.9669684686</v>
      </c>
    </row>
    <row r="263" spans="1:11" x14ac:dyDescent="0.3">
      <c r="A263" s="14">
        <f>SUM(A262,1)</f>
        <v>247</v>
      </c>
      <c r="B263" s="56" t="s">
        <v>45</v>
      </c>
      <c r="C263" s="57" t="s">
        <v>36</v>
      </c>
      <c r="D263" s="57" t="s">
        <v>26</v>
      </c>
      <c r="E263" s="57" t="s">
        <v>23</v>
      </c>
      <c r="F263" s="13" t="str">
        <f>IFERROR(IF($B$11="All",IF(AND($C263="Yes",D263=$B$10),"Yes","No"),IF($B$11&lt;&gt;"All",IF(AND($C263="Yes",$D263=$B$10,$E263=$B$11),"Yes","No"),"--")),"--")</f>
        <v>Yes</v>
      </c>
      <c r="G263" s="64">
        <v>414260.30620830401</v>
      </c>
      <c r="H263" s="65">
        <v>1881919.3298661381</v>
      </c>
      <c r="J263" s="12">
        <f>IFERROR(IF(ISNUMBER(K263),IF($B$13="Goal",COUNTIFS($G$17:$G$516,"&lt;"&amp;$G263,$F$17:$F$516,"Yes")+COUNTIFS(G$17:G263,G263),COUNTIFS($H$17:$H$516,"&lt;"&amp;$H263,$F$17:$F$516,"Yes")+COUNTIFS(H$17:H263,H263)),NA()),NA())</f>
        <v>54</v>
      </c>
      <c r="K263" s="11">
        <f t="shared" si="4"/>
        <v>414260.30620830401</v>
      </c>
    </row>
    <row r="264" spans="1:11" x14ac:dyDescent="0.3">
      <c r="A264" s="14">
        <f>SUM(A263,1)</f>
        <v>248</v>
      </c>
      <c r="B264" s="56" t="s">
        <v>45</v>
      </c>
      <c r="C264" s="57" t="s">
        <v>36</v>
      </c>
      <c r="D264" s="57" t="s">
        <v>26</v>
      </c>
      <c r="E264" s="57" t="s">
        <v>23</v>
      </c>
      <c r="F264" s="13" t="str">
        <f>IFERROR(IF($B$11="All",IF(AND($C264="Yes",D264=$B$10),"Yes","No"),IF($B$11&lt;&gt;"All",IF(AND($C264="Yes",$D264=$B$10,$E264=$B$11),"Yes","No"),"--")),"--")</f>
        <v>Yes</v>
      </c>
      <c r="G264" s="64">
        <v>162415.23001339045</v>
      </c>
      <c r="H264" s="65">
        <v>1882408.9464288668</v>
      </c>
      <c r="J264" s="42">
        <f>IFERROR(IF(ISNUMBER(K264),IF($B$13="Goal",COUNTIFS($G$17:$G$516,"&lt;"&amp;$G264,$F$17:$F$516,"Yes")+COUNTIFS(G$17:G264,G264),COUNTIFS($H$17:$H$516,"&lt;"&amp;$H264,$F$17:$F$516,"Yes")+COUNTIFS(H$17:H264,H264)),NA()),NA())</f>
        <v>21</v>
      </c>
      <c r="K264" s="11">
        <f t="shared" si="4"/>
        <v>162415.23001339045</v>
      </c>
    </row>
    <row r="265" spans="1:11" x14ac:dyDescent="0.3">
      <c r="A265" s="14">
        <f>SUM(A264,1)</f>
        <v>249</v>
      </c>
      <c r="B265" s="56" t="s">
        <v>45</v>
      </c>
      <c r="C265" s="57" t="s">
        <v>36</v>
      </c>
      <c r="D265" s="57" t="s">
        <v>26</v>
      </c>
      <c r="E265" s="57" t="s">
        <v>23</v>
      </c>
      <c r="F265" s="13" t="str">
        <f>IFERROR(IF($B$11="All",IF(AND($C265="Yes",D265=$B$10),"Yes","No"),IF($B$11&lt;&gt;"All",IF(AND($C265="Yes",$D265=$B$10,$E265=$B$11),"Yes","No"),"--")),"--")</f>
        <v>Yes</v>
      </c>
      <c r="G265" s="64">
        <v>2458257.9807361104</v>
      </c>
      <c r="H265" s="65">
        <v>1892010.7187119985</v>
      </c>
      <c r="J265" s="42">
        <f>IFERROR(IF(ISNUMBER(K265),IF($B$13="Goal",COUNTIFS($G$17:$G$516,"&lt;"&amp;$G265,$F$17:$F$516,"Yes")+COUNTIFS(G$17:G265,G265),COUNTIFS($H$17:$H$516,"&lt;"&amp;$H265,$F$17:$F$516,"Yes")+COUNTIFS(H$17:H265,H265)),NA()),NA())</f>
        <v>339</v>
      </c>
      <c r="K265" s="11">
        <f t="shared" si="4"/>
        <v>2458257.9807361104</v>
      </c>
    </row>
    <row r="266" spans="1:11" x14ac:dyDescent="0.3">
      <c r="A266" s="14">
        <f>SUM(A265,1)</f>
        <v>250</v>
      </c>
      <c r="B266" s="56" t="s">
        <v>45</v>
      </c>
      <c r="C266" s="57" t="s">
        <v>36</v>
      </c>
      <c r="D266" s="57" t="s">
        <v>26</v>
      </c>
      <c r="E266" s="57" t="s">
        <v>23</v>
      </c>
      <c r="F266" s="13" t="str">
        <f>IFERROR(IF($B$11="All",IF(AND($C266="Yes",D266=$B$10),"Yes","No"),IF($B$11&lt;&gt;"All",IF(AND($C266="Yes",$D266=$B$10,$E266=$B$11),"Yes","No"),"--")),"--")</f>
        <v>Yes</v>
      </c>
      <c r="G266" s="64">
        <v>3485308.9506434542</v>
      </c>
      <c r="H266" s="65">
        <v>1896396.2322433973</v>
      </c>
      <c r="J266" s="12">
        <f>IFERROR(IF(ISNUMBER(K266),IF($B$13="Goal",COUNTIFS($G$17:$G$516,"&lt;"&amp;$G266,$F$17:$F$516,"Yes")+COUNTIFS(G$17:G266,G266),COUNTIFS($H$17:$H$516,"&lt;"&amp;$H266,$F$17:$F$516,"Yes")+COUNTIFS(H$17:H266,H266)),NA()),NA())</f>
        <v>444</v>
      </c>
      <c r="K266" s="11">
        <f t="shared" si="4"/>
        <v>3485308.9506434542</v>
      </c>
    </row>
    <row r="267" spans="1:11" x14ac:dyDescent="0.3">
      <c r="A267" s="14">
        <f>SUM(A266,1)</f>
        <v>251</v>
      </c>
      <c r="B267" s="56" t="s">
        <v>45</v>
      </c>
      <c r="C267" s="57" t="s">
        <v>36</v>
      </c>
      <c r="D267" s="57" t="s">
        <v>26</v>
      </c>
      <c r="E267" s="57" t="s">
        <v>23</v>
      </c>
      <c r="F267" s="13" t="str">
        <f>IFERROR(IF($B$11="All",IF(AND($C267="Yes",D267=$B$10),"Yes","No"),IF($B$11&lt;&gt;"All",IF(AND($C267="Yes",$D267=$B$10,$E267=$B$11),"Yes","No"),"--")),"--")</f>
        <v>Yes</v>
      </c>
      <c r="G267" s="64">
        <v>2540423.4166283649</v>
      </c>
      <c r="H267" s="65">
        <v>1901933.0999972657</v>
      </c>
      <c r="J267" s="12">
        <f>IFERROR(IF(ISNUMBER(K267),IF($B$13="Goal",COUNTIFS($G$17:$G$516,"&lt;"&amp;$G267,$F$17:$F$516,"Yes")+COUNTIFS(G$17:G267,G267),COUNTIFS($H$17:$H$516,"&lt;"&amp;$H267,$F$17:$F$516,"Yes")+COUNTIFS(H$17:H267,H267)),NA()),NA())</f>
        <v>351</v>
      </c>
      <c r="K267" s="11">
        <f t="shared" si="4"/>
        <v>2540423.4166283649</v>
      </c>
    </row>
    <row r="268" spans="1:11" x14ac:dyDescent="0.3">
      <c r="A268" s="14">
        <f>SUM(A267,1)</f>
        <v>252</v>
      </c>
      <c r="B268" s="56" t="s">
        <v>45</v>
      </c>
      <c r="C268" s="57" t="s">
        <v>36</v>
      </c>
      <c r="D268" s="57" t="s">
        <v>26</v>
      </c>
      <c r="E268" s="57" t="s">
        <v>23</v>
      </c>
      <c r="F268" s="13" t="str">
        <f>IFERROR(IF($B$11="All",IF(AND($C268="Yes",D268=$B$10),"Yes","No"),IF($B$11&lt;&gt;"All",IF(AND($C268="Yes",$D268=$B$10,$E268=$B$11),"Yes","No"),"--")),"--")</f>
        <v>Yes</v>
      </c>
      <c r="G268" s="64">
        <v>165188.80925784152</v>
      </c>
      <c r="H268" s="65">
        <v>1903672.900865613</v>
      </c>
      <c r="J268" s="42">
        <f>IFERROR(IF(ISNUMBER(K268),IF($B$13="Goal",COUNTIFS($G$17:$G$516,"&lt;"&amp;$G268,$F$17:$F$516,"Yes")+COUNTIFS(G$17:G268,G268),COUNTIFS($H$17:$H$516,"&lt;"&amp;$H268,$F$17:$F$516,"Yes")+COUNTIFS(H$17:H268,H268)),NA()),NA())</f>
        <v>22</v>
      </c>
      <c r="K268" s="11">
        <f t="shared" si="4"/>
        <v>165188.80925784152</v>
      </c>
    </row>
    <row r="269" spans="1:11" x14ac:dyDescent="0.3">
      <c r="A269" s="14">
        <f>SUM(A268,1)</f>
        <v>253</v>
      </c>
      <c r="B269" s="56" t="s">
        <v>45</v>
      </c>
      <c r="C269" s="57" t="s">
        <v>36</v>
      </c>
      <c r="D269" s="57" t="s">
        <v>26</v>
      </c>
      <c r="E269" s="57" t="s">
        <v>23</v>
      </c>
      <c r="F269" s="13" t="str">
        <f>IFERROR(IF($B$11="All",IF(AND($C269="Yes",D269=$B$10),"Yes","No"),IF($B$11&lt;&gt;"All",IF(AND($C269="Yes",$D269=$B$10,$E269=$B$11),"Yes","No"),"--")),"--")</f>
        <v>Yes</v>
      </c>
      <c r="G269" s="64">
        <v>3500166.3625178672</v>
      </c>
      <c r="H269" s="65">
        <v>1915310.5559526167</v>
      </c>
      <c r="J269" s="12">
        <f>IFERROR(IF(ISNUMBER(K269),IF($B$13="Goal",COUNTIFS($G$17:$G$516,"&lt;"&amp;$G269,$F$17:$F$516,"Yes")+COUNTIFS(G$17:G269,G269),COUNTIFS($H$17:$H$516,"&lt;"&amp;$H269,$F$17:$F$516,"Yes")+COUNTIFS(H$17:H269,H269)),NA()),NA())</f>
        <v>446</v>
      </c>
      <c r="K269" s="11">
        <f t="shared" si="4"/>
        <v>3500166.3625178672</v>
      </c>
    </row>
    <row r="270" spans="1:11" x14ac:dyDescent="0.3">
      <c r="A270" s="14">
        <f>SUM(A269,1)</f>
        <v>254</v>
      </c>
      <c r="B270" s="56" t="s">
        <v>45</v>
      </c>
      <c r="C270" s="57" t="s">
        <v>36</v>
      </c>
      <c r="D270" s="57" t="s">
        <v>26</v>
      </c>
      <c r="E270" s="57" t="s">
        <v>23</v>
      </c>
      <c r="F270" s="13" t="str">
        <f>IFERROR(IF($B$11="All",IF(AND($C270="Yes",D270=$B$10),"Yes","No"),IF($B$11&lt;&gt;"All",IF(AND($C270="Yes",$D270=$B$10,$E270=$B$11),"Yes","No"),"--")),"--")</f>
        <v>Yes</v>
      </c>
      <c r="G270" s="64">
        <v>1531553.0892383808</v>
      </c>
      <c r="H270" s="65">
        <v>1935280.6932396654</v>
      </c>
      <c r="J270" s="12">
        <f>IFERROR(IF(ISNUMBER(K270),IF($B$13="Goal",COUNTIFS($G$17:$G$516,"&lt;"&amp;$G270,$F$17:$F$516,"Yes")+COUNTIFS(G$17:G270,G270),COUNTIFS($H$17:$H$516,"&lt;"&amp;$H270,$F$17:$F$516,"Yes")+COUNTIFS(H$17:H270,H270)),NA()),NA())</f>
        <v>195</v>
      </c>
      <c r="K270" s="11">
        <f t="shared" si="4"/>
        <v>1531553.0892383808</v>
      </c>
    </row>
    <row r="271" spans="1:11" x14ac:dyDescent="0.3">
      <c r="A271" s="14">
        <f>SUM(A270,1)</f>
        <v>255</v>
      </c>
      <c r="B271" s="56" t="s">
        <v>45</v>
      </c>
      <c r="C271" s="57" t="s">
        <v>36</v>
      </c>
      <c r="D271" s="57" t="s">
        <v>26</v>
      </c>
      <c r="E271" s="57" t="s">
        <v>23</v>
      </c>
      <c r="F271" s="13" t="str">
        <f>IFERROR(IF($B$11="All",IF(AND($C271="Yes",D271=$B$10),"Yes","No"),IF($B$11&lt;&gt;"All",IF(AND($C271="Yes",$D271=$B$10,$E271=$B$11),"Yes","No"),"--")),"--")</f>
        <v>Yes</v>
      </c>
      <c r="G271" s="64">
        <v>1437379.1131139123</v>
      </c>
      <c r="H271" s="65">
        <v>1937005.733112995</v>
      </c>
      <c r="J271" s="12">
        <f>IFERROR(IF(ISNUMBER(K271),IF($B$13="Goal",COUNTIFS($G$17:$G$516,"&lt;"&amp;$G271,$F$17:$F$516,"Yes")+COUNTIFS(G$17:G271,G271),COUNTIFS($H$17:$H$516,"&lt;"&amp;$H271,$F$17:$F$516,"Yes")+COUNTIFS(H$17:H271,H271)),NA()),NA())</f>
        <v>183</v>
      </c>
      <c r="K271" s="11">
        <f t="shared" si="4"/>
        <v>1437379.1131139123</v>
      </c>
    </row>
    <row r="272" spans="1:11" x14ac:dyDescent="0.3">
      <c r="A272" s="14">
        <f>SUM(A271,1)</f>
        <v>256</v>
      </c>
      <c r="B272" s="56" t="s">
        <v>45</v>
      </c>
      <c r="C272" s="57" t="s">
        <v>36</v>
      </c>
      <c r="D272" s="57" t="s">
        <v>26</v>
      </c>
      <c r="E272" s="57" t="s">
        <v>23</v>
      </c>
      <c r="F272" s="13" t="str">
        <f>IFERROR(IF($B$11="All",IF(AND($C272="Yes",D272=$B$10),"Yes","No"),IF($B$11&lt;&gt;"All",IF(AND($C272="Yes",$D272=$B$10,$E272=$B$11),"Yes","No"),"--")),"--")</f>
        <v>Yes</v>
      </c>
      <c r="G272" s="64">
        <v>544308.13867977797</v>
      </c>
      <c r="H272" s="65">
        <v>1948478.5803628985</v>
      </c>
      <c r="J272" s="12">
        <f>IFERROR(IF(ISNUMBER(K272),IF($B$13="Goal",COUNTIFS($G$17:$G$516,"&lt;"&amp;$G272,$F$17:$F$516,"Yes")+COUNTIFS(G$17:G272,G272),COUNTIFS($H$17:$H$516,"&lt;"&amp;$H272,$F$17:$F$516,"Yes")+COUNTIFS(H$17:H272,H272)),NA()),NA())</f>
        <v>70</v>
      </c>
      <c r="K272" s="11">
        <f t="shared" si="4"/>
        <v>544308.13867977797</v>
      </c>
    </row>
    <row r="273" spans="1:11" x14ac:dyDescent="0.3">
      <c r="A273" s="14">
        <f>SUM(A272,1)</f>
        <v>257</v>
      </c>
      <c r="B273" s="56" t="s">
        <v>45</v>
      </c>
      <c r="C273" s="57" t="s">
        <v>36</v>
      </c>
      <c r="D273" s="57" t="s">
        <v>26</v>
      </c>
      <c r="E273" s="57" t="s">
        <v>23</v>
      </c>
      <c r="F273" s="13" t="str">
        <f>IFERROR(IF($B$11="All",IF(AND($C273="Yes",D273=$B$10),"Yes","No"),IF($B$11&lt;&gt;"All",IF(AND($C273="Yes",$D273=$B$10,$E273=$B$11),"Yes","No"),"--")),"--")</f>
        <v>Yes</v>
      </c>
      <c r="G273" s="64">
        <v>2695694.1596950511</v>
      </c>
      <c r="H273" s="65">
        <v>1955045.5073704561</v>
      </c>
      <c r="J273" s="12">
        <f>IFERROR(IF(ISNUMBER(K273),IF($B$13="Goal",COUNTIFS($G$17:$G$516,"&lt;"&amp;$G273,$F$17:$F$516,"Yes")+COUNTIFS(G$17:G273,G273),COUNTIFS($H$17:$H$516,"&lt;"&amp;$H273,$F$17:$F$516,"Yes")+COUNTIFS(H$17:H273,H273)),NA()),NA())</f>
        <v>375</v>
      </c>
      <c r="K273" s="11">
        <f t="shared" si="4"/>
        <v>2695694.1596950511</v>
      </c>
    </row>
    <row r="274" spans="1:11" x14ac:dyDescent="0.3">
      <c r="A274" s="14">
        <f>SUM(A273,1)</f>
        <v>258</v>
      </c>
      <c r="B274" s="56" t="s">
        <v>45</v>
      </c>
      <c r="C274" s="57" t="s">
        <v>36</v>
      </c>
      <c r="D274" s="57" t="s">
        <v>26</v>
      </c>
      <c r="E274" s="57" t="s">
        <v>23</v>
      </c>
      <c r="F274" s="13" t="str">
        <f>IFERROR(IF($B$11="All",IF(AND($C274="Yes",D274=$B$10),"Yes","No"),IF($B$11&lt;&gt;"All",IF(AND($C274="Yes",$D274=$B$10,$E274=$B$11),"Yes","No"),"--")),"--")</f>
        <v>Yes</v>
      </c>
      <c r="G274" s="64">
        <v>1799504.9585972156</v>
      </c>
      <c r="H274" s="65">
        <v>1962852.3925007868</v>
      </c>
      <c r="J274" s="12">
        <f>IFERROR(IF(ISNUMBER(K274),IF($B$13="Goal",COUNTIFS($G$17:$G$516,"&lt;"&amp;$G274,$F$17:$F$516,"Yes")+COUNTIFS(G$17:G274,G274),COUNTIFS($H$17:$H$516,"&lt;"&amp;$H274,$F$17:$F$516,"Yes")+COUNTIFS(H$17:H274,H274)),NA()),NA())</f>
        <v>234</v>
      </c>
      <c r="K274" s="11">
        <f t="shared" ref="K274:K337" si="5">IFERROR(IF($F274="Yes",IF($B$13="Goal",IF(ISNUMBER(G274),G274,NA()),IF(ISNUMBER(H274),H274,NA())),NA()),NA())</f>
        <v>1799504.9585972156</v>
      </c>
    </row>
    <row r="275" spans="1:11" x14ac:dyDescent="0.3">
      <c r="A275" s="14">
        <f>SUM(A274,1)</f>
        <v>259</v>
      </c>
      <c r="B275" s="56" t="s">
        <v>45</v>
      </c>
      <c r="C275" s="57" t="s">
        <v>36</v>
      </c>
      <c r="D275" s="57" t="s">
        <v>26</v>
      </c>
      <c r="E275" s="57" t="s">
        <v>23</v>
      </c>
      <c r="F275" s="13" t="str">
        <f>IFERROR(IF($B$11="All",IF(AND($C275="Yes",D275=$B$10),"Yes","No"),IF($B$11&lt;&gt;"All",IF(AND($C275="Yes",$D275=$B$10,$E275=$B$11),"Yes","No"),"--")),"--")</f>
        <v>Yes</v>
      </c>
      <c r="G275" s="64">
        <v>588250.9495702408</v>
      </c>
      <c r="H275" s="65">
        <v>1976076.5599724986</v>
      </c>
      <c r="J275" s="42">
        <f>IFERROR(IF(ISNUMBER(K275),IF($B$13="Goal",COUNTIFS($G$17:$G$516,"&lt;"&amp;$G275,$F$17:$F$516,"Yes")+COUNTIFS(G$17:G275,G275),COUNTIFS($H$17:$H$516,"&lt;"&amp;$H275,$F$17:$F$516,"Yes")+COUNTIFS(H$17:H275,H275)),NA()),NA())</f>
        <v>76</v>
      </c>
      <c r="K275" s="11">
        <f t="shared" si="5"/>
        <v>588250.9495702408</v>
      </c>
    </row>
    <row r="276" spans="1:11" x14ac:dyDescent="0.3">
      <c r="A276" s="14">
        <f>SUM(A275,1)</f>
        <v>260</v>
      </c>
      <c r="B276" s="56" t="s">
        <v>45</v>
      </c>
      <c r="C276" s="57" t="s">
        <v>36</v>
      </c>
      <c r="D276" s="57" t="s">
        <v>26</v>
      </c>
      <c r="E276" s="57" t="s">
        <v>23</v>
      </c>
      <c r="F276" s="13" t="str">
        <f>IFERROR(IF($B$11="All",IF(AND($C276="Yes",D276=$B$10),"Yes","No"),IF($B$11&lt;&gt;"All",IF(AND($C276="Yes",$D276=$B$10,$E276=$B$11),"Yes","No"),"--")),"--")</f>
        <v>Yes</v>
      </c>
      <c r="G276" s="64">
        <v>568836.90432327602</v>
      </c>
      <c r="H276" s="65">
        <v>1978243.4552498276</v>
      </c>
      <c r="J276" s="42">
        <f>IFERROR(IF(ISNUMBER(K276),IF($B$13="Goal",COUNTIFS($G$17:$G$516,"&lt;"&amp;$G276,$F$17:$F$516,"Yes")+COUNTIFS(G$17:G276,G276),COUNTIFS($H$17:$H$516,"&lt;"&amp;$H276,$F$17:$F$516,"Yes")+COUNTIFS(H$17:H276,H276)),NA()),NA())</f>
        <v>73</v>
      </c>
      <c r="K276" s="11">
        <f t="shared" si="5"/>
        <v>568836.90432327602</v>
      </c>
    </row>
    <row r="277" spans="1:11" x14ac:dyDescent="0.3">
      <c r="A277" s="14">
        <f>SUM(A276,1)</f>
        <v>261</v>
      </c>
      <c r="B277" s="56" t="s">
        <v>45</v>
      </c>
      <c r="C277" s="57" t="s">
        <v>36</v>
      </c>
      <c r="D277" s="57" t="s">
        <v>26</v>
      </c>
      <c r="E277" s="57" t="s">
        <v>23</v>
      </c>
      <c r="F277" s="13" t="str">
        <f>IFERROR(IF($B$11="All",IF(AND($C277="Yes",D277=$B$10),"Yes","No"),IF($B$11&lt;&gt;"All",IF(AND($C277="Yes",$D277=$B$10,$E277=$B$11),"Yes","No"),"--")),"--")</f>
        <v>Yes</v>
      </c>
      <c r="G277" s="64">
        <v>641562.19122841395</v>
      </c>
      <c r="H277" s="65">
        <v>1981181.937349719</v>
      </c>
      <c r="J277" s="12">
        <f>IFERROR(IF(ISNUMBER(K277),IF($B$13="Goal",COUNTIFS($G$17:$G$516,"&lt;"&amp;$G277,$F$17:$F$516,"Yes")+COUNTIFS(G$17:G277,G277),COUNTIFS($H$17:$H$516,"&lt;"&amp;$H277,$F$17:$F$516,"Yes")+COUNTIFS(H$17:H277,H277)),NA()),NA())</f>
        <v>88</v>
      </c>
      <c r="K277" s="11">
        <f t="shared" si="5"/>
        <v>641562.19122841395</v>
      </c>
    </row>
    <row r="278" spans="1:11" x14ac:dyDescent="0.3">
      <c r="A278" s="14">
        <f>SUM(A277,1)</f>
        <v>262</v>
      </c>
      <c r="B278" s="56" t="s">
        <v>45</v>
      </c>
      <c r="C278" s="57" t="s">
        <v>36</v>
      </c>
      <c r="D278" s="57" t="s">
        <v>26</v>
      </c>
      <c r="E278" s="57" t="s">
        <v>23</v>
      </c>
      <c r="F278" s="13" t="str">
        <f>IFERROR(IF($B$11="All",IF(AND($C278="Yes",D278=$B$10),"Yes","No"),IF($B$11&lt;&gt;"All",IF(AND($C278="Yes",$D278=$B$10,$E278=$B$11),"Yes","No"),"--")),"--")</f>
        <v>Yes</v>
      </c>
      <c r="G278" s="64">
        <v>303052.87250213139</v>
      </c>
      <c r="H278" s="65">
        <v>1995943.4329364884</v>
      </c>
      <c r="J278" s="12">
        <f>IFERROR(IF(ISNUMBER(K278),IF($B$13="Goal",COUNTIFS($G$17:$G$516,"&lt;"&amp;$G278,$F$17:$F$516,"Yes")+COUNTIFS(G$17:G278,G278),COUNTIFS($H$17:$H$516,"&lt;"&amp;$H278,$F$17:$F$516,"Yes")+COUNTIFS(H$17:H278,H278)),NA()),NA())</f>
        <v>41</v>
      </c>
      <c r="K278" s="11">
        <f t="shared" si="5"/>
        <v>303052.87250213139</v>
      </c>
    </row>
    <row r="279" spans="1:11" x14ac:dyDescent="0.3">
      <c r="A279" s="14">
        <f>SUM(A278,1)</f>
        <v>263</v>
      </c>
      <c r="B279" s="56" t="s">
        <v>45</v>
      </c>
      <c r="C279" s="57" t="s">
        <v>36</v>
      </c>
      <c r="D279" s="57" t="s">
        <v>26</v>
      </c>
      <c r="E279" s="57" t="s">
        <v>23</v>
      </c>
      <c r="F279" s="13" t="str">
        <f>IFERROR(IF($B$11="All",IF(AND($C279="Yes",D279=$B$10),"Yes","No"),IF($B$11&lt;&gt;"All",IF(AND($C279="Yes",$D279=$B$10,$E279=$B$11),"Yes","No"),"--")),"--")</f>
        <v>Yes</v>
      </c>
      <c r="G279" s="64">
        <v>2333669.8492294685</v>
      </c>
      <c r="H279" s="65">
        <v>2001774.7239587675</v>
      </c>
      <c r="J279" s="12">
        <f>IFERROR(IF(ISNUMBER(K279),IF($B$13="Goal",COUNTIFS($G$17:$G$516,"&lt;"&amp;$G279,$F$17:$F$516,"Yes")+COUNTIFS(G$17:G279,G279),COUNTIFS($H$17:$H$516,"&lt;"&amp;$H279,$F$17:$F$516,"Yes")+COUNTIFS(H$17:H279,H279)),NA()),NA())</f>
        <v>317</v>
      </c>
      <c r="K279" s="11">
        <f t="shared" si="5"/>
        <v>2333669.8492294685</v>
      </c>
    </row>
    <row r="280" spans="1:11" x14ac:dyDescent="0.3">
      <c r="A280" s="14">
        <f>SUM(A279,1)</f>
        <v>264</v>
      </c>
      <c r="B280" s="56" t="s">
        <v>45</v>
      </c>
      <c r="C280" s="57" t="s">
        <v>36</v>
      </c>
      <c r="D280" s="57" t="s">
        <v>26</v>
      </c>
      <c r="E280" s="57" t="s">
        <v>23</v>
      </c>
      <c r="F280" s="13" t="str">
        <f>IFERROR(IF($B$11="All",IF(AND($C280="Yes",D280=$B$10),"Yes","No"),IF($B$11&lt;&gt;"All",IF(AND($C280="Yes",$D280=$B$10,$E280=$B$11),"Yes","No"),"--")),"--")</f>
        <v>Yes</v>
      </c>
      <c r="G280" s="64">
        <v>1399645.9778940466</v>
      </c>
      <c r="H280" s="65">
        <v>2007353.9896395514</v>
      </c>
      <c r="J280" s="12">
        <f>IFERROR(IF(ISNUMBER(K280),IF($B$13="Goal",COUNTIFS($G$17:$G$516,"&lt;"&amp;$G280,$F$17:$F$516,"Yes")+COUNTIFS(G$17:G280,G280),COUNTIFS($H$17:$H$516,"&lt;"&amp;$H280,$F$17:$F$516,"Yes")+COUNTIFS(H$17:H280,H280)),NA()),NA())</f>
        <v>179</v>
      </c>
      <c r="K280" s="11">
        <f t="shared" si="5"/>
        <v>1399645.9778940466</v>
      </c>
    </row>
    <row r="281" spans="1:11" x14ac:dyDescent="0.3">
      <c r="A281" s="14">
        <f>SUM(A280,1)</f>
        <v>265</v>
      </c>
      <c r="B281" s="56" t="s">
        <v>45</v>
      </c>
      <c r="C281" s="57" t="s">
        <v>36</v>
      </c>
      <c r="D281" s="57" t="s">
        <v>26</v>
      </c>
      <c r="E281" s="57" t="s">
        <v>23</v>
      </c>
      <c r="F281" s="13" t="str">
        <f>IFERROR(IF($B$11="All",IF(AND($C281="Yes",D281=$B$10),"Yes","No"),IF($B$11&lt;&gt;"All",IF(AND($C281="Yes",$D281=$B$10,$E281=$B$11),"Yes","No"),"--")),"--")</f>
        <v>Yes</v>
      </c>
      <c r="G281" s="64">
        <v>3058528.2589580105</v>
      </c>
      <c r="H281" s="65">
        <v>2009717.4102119985</v>
      </c>
      <c r="J281" s="12">
        <f>IFERROR(IF(ISNUMBER(K281),IF($B$13="Goal",COUNTIFS($G$17:$G$516,"&lt;"&amp;$G281,$F$17:$F$516,"Yes")+COUNTIFS(G$17:G281,G281),COUNTIFS($H$17:$H$516,"&lt;"&amp;$H281,$F$17:$F$516,"Yes")+COUNTIFS(H$17:H281,H281)),NA()),NA())</f>
        <v>417</v>
      </c>
      <c r="K281" s="11">
        <f t="shared" si="5"/>
        <v>3058528.2589580105</v>
      </c>
    </row>
    <row r="282" spans="1:11" x14ac:dyDescent="0.3">
      <c r="A282" s="14">
        <f>SUM(A281,1)</f>
        <v>266</v>
      </c>
      <c r="B282" s="56" t="s">
        <v>45</v>
      </c>
      <c r="C282" s="57" t="s">
        <v>36</v>
      </c>
      <c r="D282" s="57" t="s">
        <v>26</v>
      </c>
      <c r="E282" s="57" t="s">
        <v>23</v>
      </c>
      <c r="F282" s="13" t="str">
        <f>IFERROR(IF($B$11="All",IF(AND($C282="Yes",D282=$B$10),"Yes","No"),IF($B$11&lt;&gt;"All",IF(AND($C282="Yes",$D282=$B$10,$E282=$B$11),"Yes","No"),"--")),"--")</f>
        <v>Yes</v>
      </c>
      <c r="G282" s="64">
        <v>2064884.8509908482</v>
      </c>
      <c r="H282" s="65">
        <v>2029233.7117769127</v>
      </c>
      <c r="J282" s="42">
        <f>IFERROR(IF(ISNUMBER(K282),IF($B$13="Goal",COUNTIFS($G$17:$G$516,"&lt;"&amp;$G282,$F$17:$F$516,"Yes")+COUNTIFS(G$17:G282,G282),COUNTIFS($H$17:$H$516,"&lt;"&amp;$H282,$F$17:$F$516,"Yes")+COUNTIFS(H$17:H282,H282)),NA()),NA())</f>
        <v>267</v>
      </c>
      <c r="K282" s="11">
        <f t="shared" si="5"/>
        <v>2064884.8509908482</v>
      </c>
    </row>
    <row r="283" spans="1:11" x14ac:dyDescent="0.3">
      <c r="A283" s="14">
        <f>SUM(A282,1)</f>
        <v>267</v>
      </c>
      <c r="B283" s="56" t="s">
        <v>45</v>
      </c>
      <c r="C283" s="57" t="s">
        <v>36</v>
      </c>
      <c r="D283" s="57" t="s">
        <v>26</v>
      </c>
      <c r="E283" s="57" t="s">
        <v>23</v>
      </c>
      <c r="F283" s="13" t="str">
        <f>IFERROR(IF($B$11="All",IF(AND($C283="Yes",D283=$B$10),"Yes","No"),IF($B$11&lt;&gt;"All",IF(AND($C283="Yes",$D283=$B$10,$E283=$B$11),"Yes","No"),"--")),"--")</f>
        <v>Yes</v>
      </c>
      <c r="G283" s="64">
        <v>2502712.3961952003</v>
      </c>
      <c r="H283" s="65">
        <v>2042549.384932511</v>
      </c>
      <c r="J283" s="42">
        <f>IFERROR(IF(ISNUMBER(K283),IF($B$13="Goal",COUNTIFS($G$17:$G$516,"&lt;"&amp;$G283,$F$17:$F$516,"Yes")+COUNTIFS(G$17:G283,G283),COUNTIFS($H$17:$H$516,"&lt;"&amp;$H283,$F$17:$F$516,"Yes")+COUNTIFS(H$17:H283,H283)),NA()),NA())</f>
        <v>345</v>
      </c>
      <c r="K283" s="11">
        <f t="shared" si="5"/>
        <v>2502712.3961952003</v>
      </c>
    </row>
    <row r="284" spans="1:11" x14ac:dyDescent="0.3">
      <c r="A284" s="14">
        <f>SUM(A283,1)</f>
        <v>268</v>
      </c>
      <c r="B284" s="56" t="s">
        <v>45</v>
      </c>
      <c r="C284" s="57" t="s">
        <v>36</v>
      </c>
      <c r="D284" s="57" t="s">
        <v>26</v>
      </c>
      <c r="E284" s="57" t="s">
        <v>23</v>
      </c>
      <c r="F284" s="13" t="str">
        <f>IFERROR(IF($B$11="All",IF(AND($C284="Yes",D284=$B$10),"Yes","No"),IF($B$11&lt;&gt;"All",IF(AND($C284="Yes",$D284=$B$10,$E284=$B$11),"Yes","No"),"--")),"--")</f>
        <v>Yes</v>
      </c>
      <c r="G284" s="64">
        <v>244963.75061504685</v>
      </c>
      <c r="H284" s="65">
        <v>2053471.1188653163</v>
      </c>
      <c r="J284" s="42">
        <f>IFERROR(IF(ISNUMBER(K284),IF($B$13="Goal",COUNTIFS($G$17:$G$516,"&lt;"&amp;$G284,$F$17:$F$516,"Yes")+COUNTIFS(G$17:G284,G284),COUNTIFS($H$17:$H$516,"&lt;"&amp;$H284,$F$17:$F$516,"Yes")+COUNTIFS(H$17:H284,H284)),NA()),NA())</f>
        <v>34</v>
      </c>
      <c r="K284" s="11">
        <f t="shared" si="5"/>
        <v>244963.75061504685</v>
      </c>
    </row>
    <row r="285" spans="1:11" x14ac:dyDescent="0.3">
      <c r="A285" s="14">
        <f>SUM(A284,1)</f>
        <v>269</v>
      </c>
      <c r="B285" s="56" t="s">
        <v>45</v>
      </c>
      <c r="C285" s="57" t="s">
        <v>36</v>
      </c>
      <c r="D285" s="57" t="s">
        <v>26</v>
      </c>
      <c r="E285" s="57" t="s">
        <v>23</v>
      </c>
      <c r="F285" s="13" t="str">
        <f>IFERROR(IF($B$11="All",IF(AND($C285="Yes",D285=$B$10),"Yes","No"),IF($B$11&lt;&gt;"All",IF(AND($C285="Yes",$D285=$B$10,$E285=$B$11),"Yes","No"),"--")),"--")</f>
        <v>Yes</v>
      </c>
      <c r="G285" s="64">
        <v>726265.83432735212</v>
      </c>
      <c r="H285" s="65">
        <v>2067509.8449439483</v>
      </c>
      <c r="J285" s="12">
        <f>IFERROR(IF(ISNUMBER(K285),IF($B$13="Goal",COUNTIFS($G$17:$G$516,"&lt;"&amp;$G285,$F$17:$F$516,"Yes")+COUNTIFS(G$17:G285,G285),COUNTIFS($H$17:$H$516,"&lt;"&amp;$H285,$F$17:$F$516,"Yes")+COUNTIFS(H$17:H285,H285)),NA()),NA())</f>
        <v>103</v>
      </c>
      <c r="K285" s="11">
        <f t="shared" si="5"/>
        <v>726265.83432735212</v>
      </c>
    </row>
    <row r="286" spans="1:11" x14ac:dyDescent="0.3">
      <c r="A286" s="14">
        <f>SUM(A285,1)</f>
        <v>270</v>
      </c>
      <c r="B286" s="56" t="s">
        <v>45</v>
      </c>
      <c r="C286" s="57" t="s">
        <v>36</v>
      </c>
      <c r="D286" s="57" t="s">
        <v>26</v>
      </c>
      <c r="E286" s="57" t="s">
        <v>23</v>
      </c>
      <c r="F286" s="13" t="str">
        <f>IFERROR(IF($B$11="All",IF(AND($C286="Yes",D286=$B$10),"Yes","No"),IF($B$11&lt;&gt;"All",IF(AND($C286="Yes",$D286=$B$10,$E286=$B$11),"Yes","No"),"--")),"--")</f>
        <v>Yes</v>
      </c>
      <c r="G286" s="64">
        <v>559933.83505026798</v>
      </c>
      <c r="H286" s="65">
        <v>2099363.0703078131</v>
      </c>
      <c r="J286" s="42">
        <f>IFERROR(IF(ISNUMBER(K286),IF($B$13="Goal",COUNTIFS($G$17:$G$516,"&lt;"&amp;$G286,$F$17:$F$516,"Yes")+COUNTIFS(G$17:G286,G286),COUNTIFS($H$17:$H$516,"&lt;"&amp;$H286,$F$17:$F$516,"Yes")+COUNTIFS(H$17:H286,H286)),NA()),NA())</f>
        <v>72</v>
      </c>
      <c r="K286" s="11">
        <f t="shared" si="5"/>
        <v>559933.83505026798</v>
      </c>
    </row>
    <row r="287" spans="1:11" x14ac:dyDescent="0.3">
      <c r="A287" s="14">
        <f>SUM(A286,1)</f>
        <v>271</v>
      </c>
      <c r="B287" s="56" t="s">
        <v>45</v>
      </c>
      <c r="C287" s="57" t="s">
        <v>36</v>
      </c>
      <c r="D287" s="57" t="s">
        <v>26</v>
      </c>
      <c r="E287" s="57" t="s">
        <v>23</v>
      </c>
      <c r="F287" s="13" t="str">
        <f>IFERROR(IF($B$11="All",IF(AND($C287="Yes",D287=$B$10),"Yes","No"),IF($B$11&lt;&gt;"All",IF(AND($C287="Yes",$D287=$B$10,$E287=$B$11),"Yes","No"),"--")),"--")</f>
        <v>Yes</v>
      </c>
      <c r="G287" s="64">
        <v>22404.312784739781</v>
      </c>
      <c r="H287" s="65">
        <v>2113027.5547824297</v>
      </c>
      <c r="J287" s="42">
        <f>IFERROR(IF(ISNUMBER(K287),IF($B$13="Goal",COUNTIFS($G$17:$G$516,"&lt;"&amp;$G287,$F$17:$F$516,"Yes")+COUNTIFS(G$17:G287,G287),COUNTIFS($H$17:$H$516,"&lt;"&amp;$H287,$F$17:$F$516,"Yes")+COUNTIFS(H$17:H287,H287)),NA()),NA())</f>
        <v>2</v>
      </c>
      <c r="K287" s="11">
        <f t="shared" si="5"/>
        <v>22404.312784739781</v>
      </c>
    </row>
    <row r="288" spans="1:11" x14ac:dyDescent="0.3">
      <c r="A288" s="14">
        <f>SUM(A287,1)</f>
        <v>272</v>
      </c>
      <c r="B288" s="56" t="s">
        <v>45</v>
      </c>
      <c r="C288" s="57" t="s">
        <v>36</v>
      </c>
      <c r="D288" s="57" t="s">
        <v>26</v>
      </c>
      <c r="E288" s="57" t="s">
        <v>23</v>
      </c>
      <c r="F288" s="13" t="str">
        <f>IFERROR(IF($B$11="All",IF(AND($C288="Yes",D288=$B$10),"Yes","No"),IF($B$11&lt;&gt;"All",IF(AND($C288="Yes",$D288=$B$10,$E288=$B$11),"Yes","No"),"--")),"--")</f>
        <v>Yes</v>
      </c>
      <c r="G288" s="64">
        <v>894552.20171188423</v>
      </c>
      <c r="H288" s="65">
        <v>2135113.2418536427</v>
      </c>
      <c r="J288" s="42">
        <f>IFERROR(IF(ISNUMBER(K288),IF($B$13="Goal",COUNTIFS($G$17:$G$516,"&lt;"&amp;$G288,$F$17:$F$516,"Yes")+COUNTIFS(G$17:G288,G288),COUNTIFS($H$17:$H$516,"&lt;"&amp;$H288,$F$17:$F$516,"Yes")+COUNTIFS(H$17:H288,H288)),NA()),NA())</f>
        <v>119</v>
      </c>
      <c r="K288" s="11">
        <f t="shared" si="5"/>
        <v>894552.20171188423</v>
      </c>
    </row>
    <row r="289" spans="1:11" x14ac:dyDescent="0.3">
      <c r="A289" s="14">
        <f>SUM(A288,1)</f>
        <v>273</v>
      </c>
      <c r="B289" s="56" t="s">
        <v>45</v>
      </c>
      <c r="C289" s="57" t="s">
        <v>36</v>
      </c>
      <c r="D289" s="57" t="s">
        <v>26</v>
      </c>
      <c r="E289" s="57" t="s">
        <v>23</v>
      </c>
      <c r="F289" s="13" t="str">
        <f>IFERROR(IF($B$11="All",IF(AND($C289="Yes",D289=$B$10),"Yes","No"),IF($B$11&lt;&gt;"All",IF(AND($C289="Yes",$D289=$B$10,$E289=$B$11),"Yes","No"),"--")),"--")</f>
        <v>Yes</v>
      </c>
      <c r="G289" s="64">
        <v>277784.69645860291</v>
      </c>
      <c r="H289" s="65">
        <v>2135591.1505520782</v>
      </c>
      <c r="J289" s="12">
        <f>IFERROR(IF(ISNUMBER(K289),IF($B$13="Goal",COUNTIFS($G$17:$G$516,"&lt;"&amp;$G289,$F$17:$F$516,"Yes")+COUNTIFS(G$17:G289,G289),COUNTIFS($H$17:$H$516,"&lt;"&amp;$H289,$F$17:$F$516,"Yes")+COUNTIFS(H$17:H289,H289)),NA()),NA())</f>
        <v>38</v>
      </c>
      <c r="K289" s="11">
        <f t="shared" si="5"/>
        <v>277784.69645860291</v>
      </c>
    </row>
    <row r="290" spans="1:11" x14ac:dyDescent="0.3">
      <c r="A290" s="14">
        <f>SUM(A289,1)</f>
        <v>274</v>
      </c>
      <c r="B290" s="56" t="s">
        <v>45</v>
      </c>
      <c r="C290" s="57" t="s">
        <v>36</v>
      </c>
      <c r="D290" s="57" t="s">
        <v>26</v>
      </c>
      <c r="E290" s="57" t="s">
        <v>23</v>
      </c>
      <c r="F290" s="13" t="str">
        <f>IFERROR(IF($B$11="All",IF(AND($C290="Yes",D290=$B$10),"Yes","No"),IF($B$11&lt;&gt;"All",IF(AND($C290="Yes",$D290=$B$10,$E290=$B$11),"Yes","No"),"--")),"--")</f>
        <v>Yes</v>
      </c>
      <c r="G290" s="64">
        <v>1037768.2473274795</v>
      </c>
      <c r="H290" s="65">
        <v>2152363.8979341141</v>
      </c>
      <c r="J290" s="12">
        <f>IFERROR(IF(ISNUMBER(K290),IF($B$13="Goal",COUNTIFS($G$17:$G$516,"&lt;"&amp;$G290,$F$17:$F$516,"Yes")+COUNTIFS(G$17:G290,G290),COUNTIFS($H$17:$H$516,"&lt;"&amp;$H290,$F$17:$F$516,"Yes")+COUNTIFS(H$17:H290,H290)),NA()),NA())</f>
        <v>137</v>
      </c>
      <c r="K290" s="11">
        <f t="shared" si="5"/>
        <v>1037768.2473274795</v>
      </c>
    </row>
    <row r="291" spans="1:11" x14ac:dyDescent="0.3">
      <c r="A291" s="14">
        <f>SUM(A290,1)</f>
        <v>275</v>
      </c>
      <c r="B291" s="56" t="s">
        <v>45</v>
      </c>
      <c r="C291" s="57" t="s">
        <v>36</v>
      </c>
      <c r="D291" s="57" t="s">
        <v>26</v>
      </c>
      <c r="E291" s="57" t="s">
        <v>23</v>
      </c>
      <c r="F291" s="13" t="str">
        <f>IFERROR(IF($B$11="All",IF(AND($C291="Yes",D291=$B$10),"Yes","No"),IF($B$11&lt;&gt;"All",IF(AND($C291="Yes",$D291=$B$10,$E291=$B$11),"Yes","No"),"--")),"--")</f>
        <v>Yes</v>
      </c>
      <c r="G291" s="64">
        <v>896541.17653657438</v>
      </c>
      <c r="H291" s="65">
        <v>2155590.5643017073</v>
      </c>
      <c r="J291" s="42">
        <f>IFERROR(IF(ISNUMBER(K291),IF($B$13="Goal",COUNTIFS($G$17:$G$516,"&lt;"&amp;$G291,$F$17:$F$516,"Yes")+COUNTIFS(G$17:G291,G291),COUNTIFS($H$17:$H$516,"&lt;"&amp;$H291,$F$17:$F$516,"Yes")+COUNTIFS(H$17:H291,H291)),NA()),NA())</f>
        <v>120</v>
      </c>
      <c r="K291" s="11">
        <f t="shared" si="5"/>
        <v>896541.17653657438</v>
      </c>
    </row>
    <row r="292" spans="1:11" x14ac:dyDescent="0.3">
      <c r="A292" s="14">
        <f>SUM(A291,1)</f>
        <v>276</v>
      </c>
      <c r="B292" s="56" t="s">
        <v>45</v>
      </c>
      <c r="C292" s="57" t="s">
        <v>36</v>
      </c>
      <c r="D292" s="57" t="s">
        <v>26</v>
      </c>
      <c r="E292" s="57" t="s">
        <v>23</v>
      </c>
      <c r="F292" s="13" t="str">
        <f>IFERROR(IF($B$11="All",IF(AND($C292="Yes",D292=$B$10),"Yes","No"),IF($B$11&lt;&gt;"All",IF(AND($C292="Yes",$D292=$B$10,$E292=$B$11),"Yes","No"),"--")),"--")</f>
        <v>Yes</v>
      </c>
      <c r="G292" s="64">
        <v>2090292.0627387136</v>
      </c>
      <c r="H292" s="65">
        <v>2160826.8741042884</v>
      </c>
      <c r="J292" s="42">
        <f>IFERROR(IF(ISNUMBER(K292),IF($B$13="Goal",COUNTIFS($G$17:$G$516,"&lt;"&amp;$G292,$F$17:$F$516,"Yes")+COUNTIFS(G$17:G292,G292),COUNTIFS($H$17:$H$516,"&lt;"&amp;$H292,$F$17:$F$516,"Yes")+COUNTIFS(H$17:H292,H292)),NA()),NA())</f>
        <v>269</v>
      </c>
      <c r="K292" s="11">
        <f t="shared" si="5"/>
        <v>2090292.0627387136</v>
      </c>
    </row>
    <row r="293" spans="1:11" x14ac:dyDescent="0.3">
      <c r="A293" s="14">
        <f>SUM(A292,1)</f>
        <v>277</v>
      </c>
      <c r="B293" s="56" t="s">
        <v>45</v>
      </c>
      <c r="C293" s="57" t="s">
        <v>36</v>
      </c>
      <c r="D293" s="57" t="s">
        <v>26</v>
      </c>
      <c r="E293" s="57" t="s">
        <v>23</v>
      </c>
      <c r="F293" s="13" t="str">
        <f>IFERROR(IF($B$11="All",IF(AND($C293="Yes",D293=$B$10),"Yes","No"),IF($B$11&lt;&gt;"All",IF(AND($C293="Yes",$D293=$B$10,$E293=$B$11),"Yes","No"),"--")),"--")</f>
        <v>Yes</v>
      </c>
      <c r="G293" s="64">
        <v>413549.17628868454</v>
      </c>
      <c r="H293" s="65">
        <v>2162878.1038932251</v>
      </c>
      <c r="J293" s="12">
        <f>IFERROR(IF(ISNUMBER(K293),IF($B$13="Goal",COUNTIFS($G$17:$G$516,"&lt;"&amp;$G293,$F$17:$F$516,"Yes")+COUNTIFS(G$17:G293,G293),COUNTIFS($H$17:$H$516,"&lt;"&amp;$H293,$F$17:$F$516,"Yes")+COUNTIFS(H$17:H293,H293)),NA()),NA())</f>
        <v>53</v>
      </c>
      <c r="K293" s="11">
        <f t="shared" si="5"/>
        <v>413549.17628868454</v>
      </c>
    </row>
    <row r="294" spans="1:11" x14ac:dyDescent="0.3">
      <c r="A294" s="14">
        <f>SUM(A293,1)</f>
        <v>278</v>
      </c>
      <c r="B294" s="56" t="s">
        <v>45</v>
      </c>
      <c r="C294" s="57" t="s">
        <v>36</v>
      </c>
      <c r="D294" s="57" t="s">
        <v>26</v>
      </c>
      <c r="E294" s="57" t="s">
        <v>23</v>
      </c>
      <c r="F294" s="13" t="str">
        <f>IFERROR(IF($B$11="All",IF(AND($C294="Yes",D294=$B$10),"Yes","No"),IF($B$11&lt;&gt;"All",IF(AND($C294="Yes",$D294=$B$10,$E294=$B$11),"Yes","No"),"--")),"--")</f>
        <v>Yes</v>
      </c>
      <c r="G294" s="64">
        <v>1778453.5830424146</v>
      </c>
      <c r="H294" s="65">
        <v>2188342.0445885425</v>
      </c>
      <c r="J294" s="42">
        <f>IFERROR(IF(ISNUMBER(K294),IF($B$13="Goal",COUNTIFS($G$17:$G$516,"&lt;"&amp;$G294,$F$17:$F$516,"Yes")+COUNTIFS(G$17:G294,G294),COUNTIFS($H$17:$H$516,"&lt;"&amp;$H294,$F$17:$F$516,"Yes")+COUNTIFS(H$17:H294,H294)),NA()),NA())</f>
        <v>229</v>
      </c>
      <c r="K294" s="11">
        <f t="shared" si="5"/>
        <v>1778453.5830424146</v>
      </c>
    </row>
    <row r="295" spans="1:11" x14ac:dyDescent="0.3">
      <c r="A295" s="14">
        <f>SUM(A294,1)</f>
        <v>279</v>
      </c>
      <c r="B295" s="56" t="s">
        <v>45</v>
      </c>
      <c r="C295" s="57" t="s">
        <v>36</v>
      </c>
      <c r="D295" s="57" t="s">
        <v>26</v>
      </c>
      <c r="E295" s="57" t="s">
        <v>23</v>
      </c>
      <c r="F295" s="13" t="str">
        <f>IFERROR(IF($B$11="All",IF(AND($C295="Yes",D295=$B$10),"Yes","No"),IF($B$11&lt;&gt;"All",IF(AND($C295="Yes",$D295=$B$10,$E295=$B$11),"Yes","No"),"--")),"--")</f>
        <v>Yes</v>
      </c>
      <c r="G295" s="64">
        <v>2102751.7486904613</v>
      </c>
      <c r="H295" s="65">
        <v>2189485.0675334451</v>
      </c>
      <c r="J295" s="42">
        <f>IFERROR(IF(ISNUMBER(K295),IF($B$13="Goal",COUNTIFS($G$17:$G$516,"&lt;"&amp;$G295,$F$17:$F$516,"Yes")+COUNTIFS(G$17:G295,G295),COUNTIFS($H$17:$H$516,"&lt;"&amp;$H295,$F$17:$F$516,"Yes")+COUNTIFS(H$17:H295,H295)),NA()),NA())</f>
        <v>271</v>
      </c>
      <c r="K295" s="11">
        <f t="shared" si="5"/>
        <v>2102751.7486904613</v>
      </c>
    </row>
    <row r="296" spans="1:11" x14ac:dyDescent="0.3">
      <c r="A296" s="14">
        <f>SUM(A295,1)</f>
        <v>280</v>
      </c>
      <c r="B296" s="56" t="s">
        <v>45</v>
      </c>
      <c r="C296" s="57" t="s">
        <v>36</v>
      </c>
      <c r="D296" s="57" t="s">
        <v>26</v>
      </c>
      <c r="E296" s="57" t="s">
        <v>23</v>
      </c>
      <c r="F296" s="13" t="str">
        <f>IFERROR(IF($B$11="All",IF(AND($C296="Yes",D296=$B$10),"Yes","No"),IF($B$11&lt;&gt;"All",IF(AND($C296="Yes",$D296=$B$10,$E296=$B$11),"Yes","No"),"--")),"--")</f>
        <v>Yes</v>
      </c>
      <c r="G296" s="64">
        <v>821681.89922625688</v>
      </c>
      <c r="H296" s="65">
        <v>2193923.4361516549</v>
      </c>
      <c r="J296" s="12">
        <f>IFERROR(IF(ISNUMBER(K296),IF($B$13="Goal",COUNTIFS($G$17:$G$516,"&lt;"&amp;$G296,$F$17:$F$516,"Yes")+COUNTIFS(G$17:G296,G296),COUNTIFS($H$17:$H$516,"&lt;"&amp;$H296,$F$17:$F$516,"Yes")+COUNTIFS(H$17:H296,H296)),NA()),NA())</f>
        <v>112</v>
      </c>
      <c r="K296" s="11">
        <f t="shared" si="5"/>
        <v>821681.89922625688</v>
      </c>
    </row>
    <row r="297" spans="1:11" x14ac:dyDescent="0.3">
      <c r="A297" s="14">
        <f>SUM(A296,1)</f>
        <v>281</v>
      </c>
      <c r="B297" s="56" t="s">
        <v>45</v>
      </c>
      <c r="C297" s="57" t="s">
        <v>36</v>
      </c>
      <c r="D297" s="57" t="s">
        <v>26</v>
      </c>
      <c r="E297" s="57" t="s">
        <v>23</v>
      </c>
      <c r="F297" s="13" t="str">
        <f>IFERROR(IF($B$11="All",IF(AND($C297="Yes",D297=$B$10),"Yes","No"),IF($B$11&lt;&gt;"All",IF(AND($C297="Yes",$D297=$B$10,$E297=$B$11),"Yes","No"),"--")),"--")</f>
        <v>Yes</v>
      </c>
      <c r="G297" s="64">
        <v>2631051.3969239825</v>
      </c>
      <c r="H297" s="65">
        <v>2211229.6767775882</v>
      </c>
      <c r="J297" s="42">
        <f>IFERROR(IF(ISNUMBER(K297),IF($B$13="Goal",COUNTIFS($G$17:$G$516,"&lt;"&amp;$G297,$F$17:$F$516,"Yes")+COUNTIFS(G$17:G297,G297),COUNTIFS($H$17:$H$516,"&lt;"&amp;$H297,$F$17:$F$516,"Yes")+COUNTIFS(H$17:H297,H297)),NA()),NA())</f>
        <v>367</v>
      </c>
      <c r="K297" s="11">
        <f t="shared" si="5"/>
        <v>2631051.3969239825</v>
      </c>
    </row>
    <row r="298" spans="1:11" x14ac:dyDescent="0.3">
      <c r="A298" s="14">
        <f>SUM(A297,1)</f>
        <v>282</v>
      </c>
      <c r="B298" s="56" t="s">
        <v>45</v>
      </c>
      <c r="C298" s="57" t="s">
        <v>36</v>
      </c>
      <c r="D298" s="57" t="s">
        <v>26</v>
      </c>
      <c r="E298" s="57" t="s">
        <v>23</v>
      </c>
      <c r="F298" s="13" t="str">
        <f>IFERROR(IF($B$11="All",IF(AND($C298="Yes",D298=$B$10),"Yes","No"),IF($B$11&lt;&gt;"All",IF(AND($C298="Yes",$D298=$B$10,$E298=$B$11),"Yes","No"),"--")),"--")</f>
        <v>Yes</v>
      </c>
      <c r="G298" s="64">
        <v>1956419.8209756606</v>
      </c>
      <c r="H298" s="65">
        <v>2223389.6643367796</v>
      </c>
      <c r="J298" s="42">
        <f>IFERROR(IF(ISNUMBER(K298),IF($B$13="Goal",COUNTIFS($G$17:$G$516,"&lt;"&amp;$G298,$F$17:$F$516,"Yes")+COUNTIFS(G$17:G298,G298),COUNTIFS($H$17:$H$516,"&lt;"&amp;$H298,$F$17:$F$516,"Yes")+COUNTIFS(H$17:H298,H298)),NA()),NA())</f>
        <v>252</v>
      </c>
      <c r="K298" s="11">
        <f t="shared" si="5"/>
        <v>1956419.8209756606</v>
      </c>
    </row>
    <row r="299" spans="1:11" x14ac:dyDescent="0.3">
      <c r="A299" s="14">
        <f>SUM(A298,1)</f>
        <v>283</v>
      </c>
      <c r="B299" s="56" t="s">
        <v>45</v>
      </c>
      <c r="C299" s="57" t="s">
        <v>36</v>
      </c>
      <c r="D299" s="57" t="s">
        <v>26</v>
      </c>
      <c r="E299" s="57" t="s">
        <v>23</v>
      </c>
      <c r="F299" s="13" t="str">
        <f>IFERROR(IF($B$11="All",IF(AND($C299="Yes",D299=$B$10),"Yes","No"),IF($B$11&lt;&gt;"All",IF(AND($C299="Yes",$D299=$B$10,$E299=$B$11),"Yes","No"),"--")),"--")</f>
        <v>Yes</v>
      </c>
      <c r="G299" s="64">
        <v>2213317.1565014725</v>
      </c>
      <c r="H299" s="65">
        <v>2242188.1660108715</v>
      </c>
      <c r="J299" s="12">
        <f>IFERROR(IF(ISNUMBER(K299),IF($B$13="Goal",COUNTIFS($G$17:$G$516,"&lt;"&amp;$G299,$F$17:$F$516,"Yes")+COUNTIFS(G$17:G299,G299),COUNTIFS($H$17:$H$516,"&lt;"&amp;$H299,$F$17:$F$516,"Yes")+COUNTIFS(H$17:H299,H299)),NA()),NA())</f>
        <v>292</v>
      </c>
      <c r="K299" s="11">
        <f t="shared" si="5"/>
        <v>2213317.1565014725</v>
      </c>
    </row>
    <row r="300" spans="1:11" x14ac:dyDescent="0.3">
      <c r="A300" s="14">
        <f>SUM(A299,1)</f>
        <v>284</v>
      </c>
      <c r="B300" s="56" t="s">
        <v>45</v>
      </c>
      <c r="C300" s="57" t="s">
        <v>36</v>
      </c>
      <c r="D300" s="57" t="s">
        <v>26</v>
      </c>
      <c r="E300" s="57" t="s">
        <v>23</v>
      </c>
      <c r="F300" s="13" t="str">
        <f>IFERROR(IF($B$11="All",IF(AND($C300="Yes",D300=$B$10),"Yes","No"),IF($B$11&lt;&gt;"All",IF(AND($C300="Yes",$D300=$B$10,$E300=$B$11),"Yes","No"),"--")),"--")</f>
        <v>Yes</v>
      </c>
      <c r="G300" s="64">
        <v>2033905.2441189454</v>
      </c>
      <c r="H300" s="65">
        <v>2242702.6115191244</v>
      </c>
      <c r="J300" s="12">
        <f>IFERROR(IF(ISNUMBER(K300),IF($B$13="Goal",COUNTIFS($G$17:$G$516,"&lt;"&amp;$G300,$F$17:$F$516,"Yes")+COUNTIFS(G$17:G300,G300),COUNTIFS($H$17:$H$516,"&lt;"&amp;$H300,$F$17:$F$516,"Yes")+COUNTIFS(H$17:H300,H300)),NA()),NA())</f>
        <v>263</v>
      </c>
      <c r="K300" s="11">
        <f t="shared" si="5"/>
        <v>2033905.2441189454</v>
      </c>
    </row>
    <row r="301" spans="1:11" x14ac:dyDescent="0.3">
      <c r="A301" s="14">
        <f>SUM(A300,1)</f>
        <v>285</v>
      </c>
      <c r="B301" s="56" t="s">
        <v>45</v>
      </c>
      <c r="C301" s="57" t="s">
        <v>36</v>
      </c>
      <c r="D301" s="57" t="s">
        <v>26</v>
      </c>
      <c r="E301" s="57" t="s">
        <v>23</v>
      </c>
      <c r="F301" s="13" t="str">
        <f>IFERROR(IF($B$11="All",IF(AND($C301="Yes",D301=$B$10),"Yes","No"),IF($B$11&lt;&gt;"All",IF(AND($C301="Yes",$D301=$B$10,$E301=$B$11),"Yes","No"),"--")),"--")</f>
        <v>Yes</v>
      </c>
      <c r="G301" s="64">
        <v>797099.81119955343</v>
      </c>
      <c r="H301" s="65">
        <v>2283706.2904026206</v>
      </c>
      <c r="J301" s="12">
        <f>IFERROR(IF(ISNUMBER(K301),IF($B$13="Goal",COUNTIFS($G$17:$G$516,"&lt;"&amp;$G301,$F$17:$F$516,"Yes")+COUNTIFS(G$17:G301,G301),COUNTIFS($H$17:$H$516,"&lt;"&amp;$H301,$F$17:$F$516,"Yes")+COUNTIFS(H$17:H301,H301)),NA()),NA())</f>
        <v>106</v>
      </c>
      <c r="K301" s="11">
        <f t="shared" si="5"/>
        <v>797099.81119955343</v>
      </c>
    </row>
    <row r="302" spans="1:11" x14ac:dyDescent="0.3">
      <c r="A302" s="14">
        <f>SUM(A301,1)</f>
        <v>286</v>
      </c>
      <c r="B302" s="56" t="s">
        <v>45</v>
      </c>
      <c r="C302" s="57" t="s">
        <v>36</v>
      </c>
      <c r="D302" s="57" t="s">
        <v>26</v>
      </c>
      <c r="E302" s="57" t="s">
        <v>23</v>
      </c>
      <c r="F302" s="13" t="str">
        <f>IFERROR(IF($B$11="All",IF(AND($C302="Yes",D302=$B$10),"Yes","No"),IF($B$11&lt;&gt;"All",IF(AND($C302="Yes",$D302=$B$10,$E302=$B$11),"Yes","No"),"--")),"--")</f>
        <v>Yes</v>
      </c>
      <c r="G302" s="64">
        <v>812672.80174393835</v>
      </c>
      <c r="H302" s="65">
        <v>2291182.0209994013</v>
      </c>
      <c r="J302" s="42">
        <f>IFERROR(IF(ISNUMBER(K302),IF($B$13="Goal",COUNTIFS($G$17:$G$516,"&lt;"&amp;$G302,$F$17:$F$516,"Yes")+COUNTIFS(G$17:G302,G302),COUNTIFS($H$17:$H$516,"&lt;"&amp;$H302,$F$17:$F$516,"Yes")+COUNTIFS(H$17:H302,H302)),NA()),NA())</f>
        <v>109</v>
      </c>
      <c r="K302" s="11">
        <f t="shared" si="5"/>
        <v>812672.80174393835</v>
      </c>
    </row>
    <row r="303" spans="1:11" x14ac:dyDescent="0.3">
      <c r="A303" s="14">
        <f>SUM(A302,1)</f>
        <v>287</v>
      </c>
      <c r="B303" s="56" t="s">
        <v>45</v>
      </c>
      <c r="C303" s="57" t="s">
        <v>36</v>
      </c>
      <c r="D303" s="57" t="s">
        <v>26</v>
      </c>
      <c r="E303" s="57" t="s">
        <v>23</v>
      </c>
      <c r="F303" s="13" t="str">
        <f>IFERROR(IF($B$11="All",IF(AND($C303="Yes",D303=$B$10),"Yes","No"),IF($B$11&lt;&gt;"All",IF(AND($C303="Yes",$D303=$B$10,$E303=$B$11),"Yes","No"),"--")),"--")</f>
        <v>Yes</v>
      </c>
      <c r="G303" s="64">
        <v>512854.63231235323</v>
      </c>
      <c r="H303" s="65">
        <v>2297016.2204037029</v>
      </c>
      <c r="J303" s="12">
        <f>IFERROR(IF(ISNUMBER(K303),IF($B$13="Goal",COUNTIFS($G$17:$G$516,"&lt;"&amp;$G303,$F$17:$F$516,"Yes")+COUNTIFS(G$17:G303,G303),COUNTIFS($H$17:$H$516,"&lt;"&amp;$H303,$F$17:$F$516,"Yes")+COUNTIFS(H$17:H303,H303)),NA()),NA())</f>
        <v>65</v>
      </c>
      <c r="K303" s="11">
        <f t="shared" si="5"/>
        <v>512854.63231235323</v>
      </c>
    </row>
    <row r="304" spans="1:11" x14ac:dyDescent="0.3">
      <c r="A304" s="14">
        <f>SUM(A303,1)</f>
        <v>288</v>
      </c>
      <c r="B304" s="56" t="s">
        <v>45</v>
      </c>
      <c r="C304" s="57" t="s">
        <v>36</v>
      </c>
      <c r="D304" s="57" t="s">
        <v>26</v>
      </c>
      <c r="E304" s="57" t="s">
        <v>23</v>
      </c>
      <c r="F304" s="13" t="str">
        <f>IFERROR(IF($B$11="All",IF(AND($C304="Yes",D304=$B$10),"Yes","No"),IF($B$11&lt;&gt;"All",IF(AND($C304="Yes",$D304=$B$10,$E304=$B$11),"Yes","No"),"--")),"--")</f>
        <v>Yes</v>
      </c>
      <c r="G304" s="64">
        <v>268414.50645947433</v>
      </c>
      <c r="H304" s="65">
        <v>2321901.7980174921</v>
      </c>
      <c r="J304" s="12">
        <f>IFERROR(IF(ISNUMBER(K304),IF($B$13="Goal",COUNTIFS($G$17:$G$516,"&lt;"&amp;$G304,$F$17:$F$516,"Yes")+COUNTIFS(G$17:G304,G304),COUNTIFS($H$17:$H$516,"&lt;"&amp;$H304,$F$17:$F$516,"Yes")+COUNTIFS(H$17:H304,H304)),NA()),NA())</f>
        <v>36</v>
      </c>
      <c r="K304" s="11">
        <f t="shared" si="5"/>
        <v>268414.50645947433</v>
      </c>
    </row>
    <row r="305" spans="1:11" x14ac:dyDescent="0.3">
      <c r="A305" s="14">
        <f>SUM(A304,1)</f>
        <v>289</v>
      </c>
      <c r="B305" s="56" t="s">
        <v>45</v>
      </c>
      <c r="C305" s="57" t="s">
        <v>36</v>
      </c>
      <c r="D305" s="57" t="s">
        <v>26</v>
      </c>
      <c r="E305" s="57" t="s">
        <v>23</v>
      </c>
      <c r="F305" s="13" t="str">
        <f>IFERROR(IF($B$11="All",IF(AND($C305="Yes",D305=$B$10),"Yes","No"),IF($B$11&lt;&gt;"All",IF(AND($C305="Yes",$D305=$B$10,$E305=$B$11),"Yes","No"),"--")),"--")</f>
        <v>Yes</v>
      </c>
      <c r="G305" s="64">
        <v>950368.24614160229</v>
      </c>
      <c r="H305" s="65">
        <v>2329837.3369685728</v>
      </c>
      <c r="J305" s="12">
        <f>IFERROR(IF(ISNUMBER(K305),IF($B$13="Goal",COUNTIFS($G$17:$G$516,"&lt;"&amp;$G305,$F$17:$F$516,"Yes")+COUNTIFS(G$17:G305,G305),COUNTIFS($H$17:$H$516,"&lt;"&amp;$H305,$F$17:$F$516,"Yes")+COUNTIFS(H$17:H305,H305)),NA()),NA())</f>
        <v>130</v>
      </c>
      <c r="K305" s="11">
        <f t="shared" si="5"/>
        <v>950368.24614160229</v>
      </c>
    </row>
    <row r="306" spans="1:11" x14ac:dyDescent="0.3">
      <c r="A306" s="14">
        <f>SUM(A305,1)</f>
        <v>290</v>
      </c>
      <c r="B306" s="56" t="s">
        <v>45</v>
      </c>
      <c r="C306" s="57" t="s">
        <v>36</v>
      </c>
      <c r="D306" s="57" t="s">
        <v>26</v>
      </c>
      <c r="E306" s="57" t="s">
        <v>23</v>
      </c>
      <c r="F306" s="13" t="str">
        <f>IFERROR(IF($B$11="All",IF(AND($C306="Yes",D306=$B$10),"Yes","No"),IF($B$11&lt;&gt;"All",IF(AND($C306="Yes",$D306=$B$10,$E306=$B$11),"Yes","No"),"--")),"--")</f>
        <v>Yes</v>
      </c>
      <c r="G306" s="64">
        <v>1461148.5436106627</v>
      </c>
      <c r="H306" s="65">
        <v>2355922.0621211058</v>
      </c>
      <c r="J306" s="12">
        <f>IFERROR(IF(ISNUMBER(K306),IF($B$13="Goal",COUNTIFS($G$17:$G$516,"&lt;"&amp;$G306,$F$17:$F$516,"Yes")+COUNTIFS(G$17:G306,G306),COUNTIFS($H$17:$H$516,"&lt;"&amp;$H306,$F$17:$F$516,"Yes")+COUNTIFS(H$17:H306,H306)),NA()),NA())</f>
        <v>189</v>
      </c>
      <c r="K306" s="11">
        <f t="shared" si="5"/>
        <v>1461148.5436106627</v>
      </c>
    </row>
    <row r="307" spans="1:11" x14ac:dyDescent="0.3">
      <c r="A307" s="14">
        <f>SUM(A306,1)</f>
        <v>291</v>
      </c>
      <c r="B307" s="56" t="s">
        <v>45</v>
      </c>
      <c r="C307" s="57" t="s">
        <v>36</v>
      </c>
      <c r="D307" s="57" t="s">
        <v>26</v>
      </c>
      <c r="E307" s="57" t="s">
        <v>23</v>
      </c>
      <c r="F307" s="13" t="str">
        <f>IFERROR(IF($B$11="All",IF(AND($C307="Yes",D307=$B$10),"Yes","No"),IF($B$11&lt;&gt;"All",IF(AND($C307="Yes",$D307=$B$10,$E307=$B$11),"Yes","No"),"--")),"--")</f>
        <v>Yes</v>
      </c>
      <c r="G307" s="64">
        <v>1764945.7283463769</v>
      </c>
      <c r="H307" s="65">
        <v>2358314.3109837249</v>
      </c>
      <c r="J307" s="42">
        <f>IFERROR(IF(ISNUMBER(K307),IF($B$13="Goal",COUNTIFS($G$17:$G$516,"&lt;"&amp;$G307,$F$17:$F$516,"Yes")+COUNTIFS(G$17:G307,G307),COUNTIFS($H$17:$H$516,"&lt;"&amp;$H307,$F$17:$F$516,"Yes")+COUNTIFS(H$17:H307,H307)),NA()),NA())</f>
        <v>226</v>
      </c>
      <c r="K307" s="11">
        <f t="shared" si="5"/>
        <v>1764945.7283463769</v>
      </c>
    </row>
    <row r="308" spans="1:11" x14ac:dyDescent="0.3">
      <c r="A308" s="14">
        <f>SUM(A307,1)</f>
        <v>292</v>
      </c>
      <c r="B308" s="56" t="s">
        <v>45</v>
      </c>
      <c r="C308" s="57" t="s">
        <v>36</v>
      </c>
      <c r="D308" s="57" t="s">
        <v>26</v>
      </c>
      <c r="E308" s="57" t="s">
        <v>23</v>
      </c>
      <c r="F308" s="13" t="str">
        <f>IFERROR(IF($B$11="All",IF(AND($C308="Yes",D308=$B$10),"Yes","No"),IF($B$11&lt;&gt;"All",IF(AND($C308="Yes",$D308=$B$10,$E308=$B$11),"Yes","No"),"--")),"--")</f>
        <v>Yes</v>
      </c>
      <c r="G308" s="64">
        <v>2929460.1394235869</v>
      </c>
      <c r="H308" s="65">
        <v>2362546.618006994</v>
      </c>
      <c r="J308" s="12">
        <f>IFERROR(IF(ISNUMBER(K308),IF($B$13="Goal",COUNTIFS($G$17:$G$516,"&lt;"&amp;$G308,$F$17:$F$516,"Yes")+COUNTIFS(G$17:G308,G308),COUNTIFS($H$17:$H$516,"&lt;"&amp;$H308,$F$17:$F$516,"Yes")+COUNTIFS(H$17:H308,H308)),NA()),NA())</f>
        <v>404</v>
      </c>
      <c r="K308" s="11">
        <f t="shared" si="5"/>
        <v>2929460.1394235869</v>
      </c>
    </row>
    <row r="309" spans="1:11" x14ac:dyDescent="0.3">
      <c r="A309" s="14">
        <f>SUM(A308,1)</f>
        <v>293</v>
      </c>
      <c r="B309" s="56" t="s">
        <v>45</v>
      </c>
      <c r="C309" s="57" t="s">
        <v>36</v>
      </c>
      <c r="D309" s="57" t="s">
        <v>26</v>
      </c>
      <c r="E309" s="57" t="s">
        <v>23</v>
      </c>
      <c r="F309" s="13" t="str">
        <f>IFERROR(IF($B$11="All",IF(AND($C309="Yes",D309=$B$10),"Yes","No"),IF($B$11&lt;&gt;"All",IF(AND($C309="Yes",$D309=$B$10,$E309=$B$11),"Yes","No"),"--")),"--")</f>
        <v>Yes</v>
      </c>
      <c r="G309" s="64">
        <v>3551504.1677791649</v>
      </c>
      <c r="H309" s="65">
        <v>2371091.4628285361</v>
      </c>
      <c r="J309" s="12">
        <f>IFERROR(IF(ISNUMBER(K309),IF($B$13="Goal",COUNTIFS($G$17:$G$516,"&lt;"&amp;$G309,$F$17:$F$516,"Yes")+COUNTIFS(G$17:G309,G309),COUNTIFS($H$17:$H$516,"&lt;"&amp;$H309,$F$17:$F$516,"Yes")+COUNTIFS(H$17:H309,H309)),NA()),NA())</f>
        <v>450</v>
      </c>
      <c r="K309" s="11">
        <f t="shared" si="5"/>
        <v>3551504.1677791649</v>
      </c>
    </row>
    <row r="310" spans="1:11" x14ac:dyDescent="0.3">
      <c r="A310" s="14">
        <f>SUM(A309,1)</f>
        <v>294</v>
      </c>
      <c r="B310" s="56" t="s">
        <v>45</v>
      </c>
      <c r="C310" s="57" t="s">
        <v>36</v>
      </c>
      <c r="D310" s="57" t="s">
        <v>26</v>
      </c>
      <c r="E310" s="57" t="s">
        <v>23</v>
      </c>
      <c r="F310" s="13" t="str">
        <f>IFERROR(IF($B$11="All",IF(AND($C310="Yes",D310=$B$10),"Yes","No"),IF($B$11&lt;&gt;"All",IF(AND($C310="Yes",$D310=$B$10,$E310=$B$11),"Yes","No"),"--")),"--")</f>
        <v>Yes</v>
      </c>
      <c r="G310" s="64">
        <v>589141.48238232627</v>
      </c>
      <c r="H310" s="65">
        <v>2381787.5785436747</v>
      </c>
      <c r="J310" s="42">
        <f>IFERROR(IF(ISNUMBER(K310),IF($B$13="Goal",COUNTIFS($G$17:$G$516,"&lt;"&amp;$G310,$F$17:$F$516,"Yes")+COUNTIFS(G$17:G310,G310),COUNTIFS($H$17:$H$516,"&lt;"&amp;$H310,$F$17:$F$516,"Yes")+COUNTIFS(H$17:H310,H310)),NA()),NA())</f>
        <v>79</v>
      </c>
      <c r="K310" s="11">
        <f t="shared" si="5"/>
        <v>589141.48238232627</v>
      </c>
    </row>
    <row r="311" spans="1:11" x14ac:dyDescent="0.3">
      <c r="A311" s="14">
        <f>SUM(A310,1)</f>
        <v>295</v>
      </c>
      <c r="B311" s="56" t="s">
        <v>45</v>
      </c>
      <c r="C311" s="57" t="s">
        <v>36</v>
      </c>
      <c r="D311" s="57" t="s">
        <v>26</v>
      </c>
      <c r="E311" s="57" t="s">
        <v>23</v>
      </c>
      <c r="F311" s="13" t="str">
        <f>IFERROR(IF($B$11="All",IF(AND($C311="Yes",D311=$B$10),"Yes","No"),IF($B$11&lt;&gt;"All",IF(AND($C311="Yes",$D311=$B$10,$E311=$B$11),"Yes","No"),"--")),"--")</f>
        <v>Yes</v>
      </c>
      <c r="G311" s="64">
        <v>4007343.6594574414</v>
      </c>
      <c r="H311" s="65">
        <v>2384334.8604819127</v>
      </c>
      <c r="J311" s="12">
        <f>IFERROR(IF(ISNUMBER(K311),IF($B$13="Goal",COUNTIFS($G$17:$G$516,"&lt;"&amp;$G311,$F$17:$F$516,"Yes")+COUNTIFS(G$17:G311,G311),COUNTIFS($H$17:$H$516,"&lt;"&amp;$H311,$F$17:$F$516,"Yes")+COUNTIFS(H$17:H311,H311)),NA()),NA())</f>
        <v>474</v>
      </c>
      <c r="K311" s="11">
        <f t="shared" si="5"/>
        <v>4007343.6594574414</v>
      </c>
    </row>
    <row r="312" spans="1:11" x14ac:dyDescent="0.3">
      <c r="A312" s="14">
        <f>SUM(A311,1)</f>
        <v>296</v>
      </c>
      <c r="B312" s="56" t="s">
        <v>45</v>
      </c>
      <c r="C312" s="57" t="s">
        <v>36</v>
      </c>
      <c r="D312" s="57" t="s">
        <v>26</v>
      </c>
      <c r="E312" s="57" t="s">
        <v>23</v>
      </c>
      <c r="F312" s="13" t="str">
        <f>IFERROR(IF($B$11="All",IF(AND($C312="Yes",D312=$B$10),"Yes","No"),IF($B$11&lt;&gt;"All",IF(AND($C312="Yes",$D312=$B$10,$E312=$B$11),"Yes","No"),"--")),"--")</f>
        <v>Yes</v>
      </c>
      <c r="G312" s="64">
        <v>3467771.0439066417</v>
      </c>
      <c r="H312" s="65">
        <v>2408093.7163650515</v>
      </c>
      <c r="J312" s="42">
        <f>IFERROR(IF(ISNUMBER(K312),IF($B$13="Goal",COUNTIFS($G$17:$G$516,"&lt;"&amp;$G312,$F$17:$F$516,"Yes")+COUNTIFS(G$17:G312,G312),COUNTIFS($H$17:$H$516,"&lt;"&amp;$H312,$F$17:$F$516,"Yes")+COUNTIFS(H$17:H312,H312)),NA()),NA())</f>
        <v>443</v>
      </c>
      <c r="K312" s="11">
        <f t="shared" si="5"/>
        <v>3467771.0439066417</v>
      </c>
    </row>
    <row r="313" spans="1:11" x14ac:dyDescent="0.3">
      <c r="A313" s="14">
        <f>SUM(A312,1)</f>
        <v>297</v>
      </c>
      <c r="B313" s="56" t="s">
        <v>45</v>
      </c>
      <c r="C313" s="57" t="s">
        <v>36</v>
      </c>
      <c r="D313" s="57" t="s">
        <v>26</v>
      </c>
      <c r="E313" s="57" t="s">
        <v>23</v>
      </c>
      <c r="F313" s="13" t="str">
        <f>IFERROR(IF($B$11="All",IF(AND($C313="Yes",D313=$B$10),"Yes","No"),IF($B$11&lt;&gt;"All",IF(AND($C313="Yes",$D313=$B$10,$E313=$B$11),"Yes","No"),"--")),"--")</f>
        <v>Yes</v>
      </c>
      <c r="G313" s="64">
        <v>1077224.1107291793</v>
      </c>
      <c r="H313" s="65">
        <v>2409882.9296121919</v>
      </c>
      <c r="J313" s="42">
        <f>IFERROR(IF(ISNUMBER(K313),IF($B$13="Goal",COUNTIFS($G$17:$G$516,"&lt;"&amp;$G313,$F$17:$F$516,"Yes")+COUNTIFS(G$17:G313,G313),COUNTIFS($H$17:$H$516,"&lt;"&amp;$H313,$F$17:$F$516,"Yes")+COUNTIFS(H$17:H313,H313)),NA()),NA())</f>
        <v>146</v>
      </c>
      <c r="K313" s="11">
        <f t="shared" si="5"/>
        <v>1077224.1107291793</v>
      </c>
    </row>
    <row r="314" spans="1:11" x14ac:dyDescent="0.3">
      <c r="A314" s="14">
        <f>SUM(A313,1)</f>
        <v>298</v>
      </c>
      <c r="B314" s="56" t="s">
        <v>45</v>
      </c>
      <c r="C314" s="57" t="s">
        <v>36</v>
      </c>
      <c r="D314" s="57" t="s">
        <v>26</v>
      </c>
      <c r="E314" s="57" t="s">
        <v>23</v>
      </c>
      <c r="F314" s="13" t="str">
        <f>IFERROR(IF($B$11="All",IF(AND($C314="Yes",D314=$B$10),"Yes","No"),IF($B$11&lt;&gt;"All",IF(AND($C314="Yes",$D314=$B$10,$E314=$B$11),"Yes","No"),"--")),"--")</f>
        <v>Yes</v>
      </c>
      <c r="G314" s="64">
        <v>1831765.9827135722</v>
      </c>
      <c r="H314" s="65">
        <v>2414734.2114277352</v>
      </c>
      <c r="J314" s="42">
        <f>IFERROR(IF(ISNUMBER(K314),IF($B$13="Goal",COUNTIFS($G$17:$G$516,"&lt;"&amp;$G314,$F$17:$F$516,"Yes")+COUNTIFS(G$17:G314,G314),COUNTIFS($H$17:$H$516,"&lt;"&amp;$H314,$F$17:$F$516,"Yes")+COUNTIFS(H$17:H314,H314)),NA()),NA())</f>
        <v>236</v>
      </c>
      <c r="K314" s="11">
        <f t="shared" si="5"/>
        <v>1831765.9827135722</v>
      </c>
    </row>
    <row r="315" spans="1:11" x14ac:dyDescent="0.3">
      <c r="A315" s="14">
        <f>SUM(A314,1)</f>
        <v>299</v>
      </c>
      <c r="B315" s="56" t="s">
        <v>45</v>
      </c>
      <c r="C315" s="57" t="s">
        <v>36</v>
      </c>
      <c r="D315" s="57" t="s">
        <v>26</v>
      </c>
      <c r="E315" s="57" t="s">
        <v>23</v>
      </c>
      <c r="F315" s="13" t="str">
        <f>IFERROR(IF($B$11="All",IF(AND($C315="Yes",D315=$B$10),"Yes","No"),IF($B$11&lt;&gt;"All",IF(AND($C315="Yes",$D315=$B$10,$E315=$B$11),"Yes","No"),"--")),"--")</f>
        <v>Yes</v>
      </c>
      <c r="G315" s="64">
        <v>2484419.6931627723</v>
      </c>
      <c r="H315" s="65">
        <v>2438031.0621590447</v>
      </c>
      <c r="J315" s="12">
        <f>IFERROR(IF(ISNUMBER(K315),IF($B$13="Goal",COUNTIFS($G$17:$G$516,"&lt;"&amp;$G315,$F$17:$F$516,"Yes")+COUNTIFS(G$17:G315,G315),COUNTIFS($H$17:$H$516,"&lt;"&amp;$H315,$F$17:$F$516,"Yes")+COUNTIFS(H$17:H315,H315)),NA()),NA())</f>
        <v>342</v>
      </c>
      <c r="K315" s="11">
        <f t="shared" si="5"/>
        <v>2484419.6931627723</v>
      </c>
    </row>
    <row r="316" spans="1:11" x14ac:dyDescent="0.3">
      <c r="A316" s="14">
        <f>SUM(A315,1)</f>
        <v>300</v>
      </c>
      <c r="B316" s="56" t="s">
        <v>45</v>
      </c>
      <c r="C316" s="57" t="s">
        <v>36</v>
      </c>
      <c r="D316" s="57" t="s">
        <v>26</v>
      </c>
      <c r="E316" s="57" t="s">
        <v>23</v>
      </c>
      <c r="F316" s="13" t="str">
        <f>IFERROR(IF($B$11="All",IF(AND($C316="Yes",D316=$B$10),"Yes","No"),IF($B$11&lt;&gt;"All",IF(AND($C316="Yes",$D316=$B$10,$E316=$B$11),"Yes","No"),"--")),"--")</f>
        <v>Yes</v>
      </c>
      <c r="G316" s="64">
        <v>3673566.6674351795</v>
      </c>
      <c r="H316" s="65">
        <v>2462575.5593619137</v>
      </c>
      <c r="J316" s="12">
        <f>IFERROR(IF(ISNUMBER(K316),IF($B$13="Goal",COUNTIFS($G$17:$G$516,"&lt;"&amp;$G316,$F$17:$F$516,"Yes")+COUNTIFS(G$17:G316,G316),COUNTIFS($H$17:$H$516,"&lt;"&amp;$H316,$F$17:$F$516,"Yes")+COUNTIFS(H$17:H316,H316)),NA()),NA())</f>
        <v>457</v>
      </c>
      <c r="K316" s="11">
        <f t="shared" si="5"/>
        <v>3673566.6674351795</v>
      </c>
    </row>
    <row r="317" spans="1:11" x14ac:dyDescent="0.3">
      <c r="A317" s="14">
        <f>SUM(A316,1)</f>
        <v>301</v>
      </c>
      <c r="B317" s="56" t="s">
        <v>45</v>
      </c>
      <c r="C317" s="57" t="s">
        <v>36</v>
      </c>
      <c r="D317" s="57" t="s">
        <v>26</v>
      </c>
      <c r="E317" s="57" t="s">
        <v>23</v>
      </c>
      <c r="F317" s="13" t="str">
        <f>IFERROR(IF($B$11="All",IF(AND($C317="Yes",D317=$B$10),"Yes","No"),IF($B$11&lt;&gt;"All",IF(AND($C317="Yes",$D317=$B$10,$E317=$B$11),"Yes","No"),"--")),"--")</f>
        <v>Yes</v>
      </c>
      <c r="G317" s="64">
        <v>708956.42837138963</v>
      </c>
      <c r="H317" s="65">
        <v>2465368.8463403513</v>
      </c>
      <c r="J317" s="12">
        <f>IFERROR(IF(ISNUMBER(K317),IF($B$13="Goal",COUNTIFS($G$17:$G$516,"&lt;"&amp;$G317,$F$17:$F$516,"Yes")+COUNTIFS(G$17:G317,G317),COUNTIFS($H$17:$H$516,"&lt;"&amp;$H317,$F$17:$F$516,"Yes")+COUNTIFS(H$17:H317,H317)),NA()),NA())</f>
        <v>98</v>
      </c>
      <c r="K317" s="11">
        <f t="shared" si="5"/>
        <v>708956.42837138963</v>
      </c>
    </row>
    <row r="318" spans="1:11" x14ac:dyDescent="0.3">
      <c r="A318" s="14">
        <f>SUM(A317,1)</f>
        <v>302</v>
      </c>
      <c r="B318" s="56" t="s">
        <v>45</v>
      </c>
      <c r="C318" s="57" t="s">
        <v>36</v>
      </c>
      <c r="D318" s="57" t="s">
        <v>26</v>
      </c>
      <c r="E318" s="57" t="s">
        <v>23</v>
      </c>
      <c r="F318" s="13" t="str">
        <f>IFERROR(IF($B$11="All",IF(AND($C318="Yes",D318=$B$10),"Yes","No"),IF($B$11&lt;&gt;"All",IF(AND($C318="Yes",$D318=$B$10,$E318=$B$11),"Yes","No"),"--")),"--")</f>
        <v>Yes</v>
      </c>
      <c r="G318" s="64">
        <v>2363453.6544840485</v>
      </c>
      <c r="H318" s="65">
        <v>2467156.0096248873</v>
      </c>
      <c r="J318" s="42">
        <f>IFERROR(IF(ISNUMBER(K318),IF($B$13="Goal",COUNTIFS($G$17:$G$516,"&lt;"&amp;$G318,$F$17:$F$516,"Yes")+COUNTIFS(G$17:G318,G318),COUNTIFS($H$17:$H$516,"&lt;"&amp;$H318,$F$17:$F$516,"Yes")+COUNTIFS(H$17:H318,H318)),NA()),NA())</f>
        <v>322</v>
      </c>
      <c r="K318" s="11">
        <f t="shared" si="5"/>
        <v>2363453.6544840485</v>
      </c>
    </row>
    <row r="319" spans="1:11" x14ac:dyDescent="0.3">
      <c r="A319" s="14">
        <f>SUM(A318,1)</f>
        <v>303</v>
      </c>
      <c r="B319" s="56" t="s">
        <v>45</v>
      </c>
      <c r="C319" s="57" t="s">
        <v>36</v>
      </c>
      <c r="D319" s="57" t="s">
        <v>26</v>
      </c>
      <c r="E319" s="57" t="s">
        <v>23</v>
      </c>
      <c r="F319" s="13" t="str">
        <f>IFERROR(IF($B$11="All",IF(AND($C319="Yes",D319=$B$10),"Yes","No"),IF($B$11&lt;&gt;"All",IF(AND($C319="Yes",$D319=$B$10,$E319=$B$11),"Yes","No"),"--")),"--")</f>
        <v>Yes</v>
      </c>
      <c r="G319" s="64">
        <v>1793063.0452885141</v>
      </c>
      <c r="H319" s="65">
        <v>2470611.6478531412</v>
      </c>
      <c r="J319" s="42">
        <f>IFERROR(IF(ISNUMBER(K319),IF($B$13="Goal",COUNTIFS($G$17:$G$516,"&lt;"&amp;$G319,$F$17:$F$516,"Yes")+COUNTIFS(G$17:G319,G319),COUNTIFS($H$17:$H$516,"&lt;"&amp;$H319,$F$17:$F$516,"Yes")+COUNTIFS(H$17:H319,H319)),NA()),NA())</f>
        <v>231</v>
      </c>
      <c r="K319" s="11">
        <f t="shared" si="5"/>
        <v>1793063.0452885141</v>
      </c>
    </row>
    <row r="320" spans="1:11" x14ac:dyDescent="0.3">
      <c r="A320" s="14">
        <f>SUM(A319,1)</f>
        <v>304</v>
      </c>
      <c r="B320" s="56" t="s">
        <v>45</v>
      </c>
      <c r="C320" s="57" t="s">
        <v>36</v>
      </c>
      <c r="D320" s="57" t="s">
        <v>26</v>
      </c>
      <c r="E320" s="57" t="s">
        <v>23</v>
      </c>
      <c r="F320" s="13" t="str">
        <f>IFERROR(IF($B$11="All",IF(AND($C320="Yes",D320=$B$10),"Yes","No"),IF($B$11&lt;&gt;"All",IF(AND($C320="Yes",$D320=$B$10,$E320=$B$11),"Yes","No"),"--")),"--")</f>
        <v>Yes</v>
      </c>
      <c r="G320" s="64">
        <v>1581261.1220056303</v>
      </c>
      <c r="H320" s="65">
        <v>2477895.7526412085</v>
      </c>
      <c r="J320" s="12">
        <f>IFERROR(IF(ISNUMBER(K320),IF($B$13="Goal",COUNTIFS($G$17:$G$516,"&lt;"&amp;$G320,$F$17:$F$516,"Yes")+COUNTIFS(G$17:G320,G320),COUNTIFS($H$17:$H$516,"&lt;"&amp;$H320,$F$17:$F$516,"Yes")+COUNTIFS(H$17:H320,H320)),NA()),NA())</f>
        <v>205</v>
      </c>
      <c r="K320" s="11">
        <f t="shared" si="5"/>
        <v>1581261.1220056303</v>
      </c>
    </row>
    <row r="321" spans="1:11" x14ac:dyDescent="0.3">
      <c r="A321" s="14">
        <f>SUM(A320,1)</f>
        <v>305</v>
      </c>
      <c r="B321" s="56" t="s">
        <v>45</v>
      </c>
      <c r="C321" s="57" t="s">
        <v>36</v>
      </c>
      <c r="D321" s="57" t="s">
        <v>26</v>
      </c>
      <c r="E321" s="57" t="s">
        <v>23</v>
      </c>
      <c r="F321" s="13" t="str">
        <f>IFERROR(IF($B$11="All",IF(AND($C321="Yes",D321=$B$10),"Yes","No"),IF($B$11&lt;&gt;"All",IF(AND($C321="Yes",$D321=$B$10,$E321=$B$11),"Yes","No"),"--")),"--")</f>
        <v>Yes</v>
      </c>
      <c r="G321" s="64">
        <v>3357083.4306187769</v>
      </c>
      <c r="H321" s="65">
        <v>2483483.9506953834</v>
      </c>
      <c r="J321" s="42">
        <f>IFERROR(IF(ISNUMBER(K321),IF($B$13="Goal",COUNTIFS($G$17:$G$516,"&lt;"&amp;$G321,$F$17:$F$516,"Yes")+COUNTIFS(G$17:G321,G321),COUNTIFS($H$17:$H$516,"&lt;"&amp;$H321,$F$17:$F$516,"Yes")+COUNTIFS(H$17:H321,H321)),NA()),NA())</f>
        <v>438</v>
      </c>
      <c r="K321" s="11">
        <f t="shared" si="5"/>
        <v>3357083.4306187769</v>
      </c>
    </row>
    <row r="322" spans="1:11" x14ac:dyDescent="0.3">
      <c r="A322" s="14">
        <f>SUM(A321,1)</f>
        <v>306</v>
      </c>
      <c r="B322" s="56" t="s">
        <v>45</v>
      </c>
      <c r="C322" s="57" t="s">
        <v>36</v>
      </c>
      <c r="D322" s="57" t="s">
        <v>26</v>
      </c>
      <c r="E322" s="57" t="s">
        <v>23</v>
      </c>
      <c r="F322" s="13" t="str">
        <f>IFERROR(IF($B$11="All",IF(AND($C322="Yes",D322=$B$10),"Yes","No"),IF($B$11&lt;&gt;"All",IF(AND($C322="Yes",$D322=$B$10,$E322=$B$11),"Yes","No"),"--")),"--")</f>
        <v>Yes</v>
      </c>
      <c r="G322" s="64">
        <v>818186.23866930674</v>
      </c>
      <c r="H322" s="65">
        <v>2493243.6041693208</v>
      </c>
      <c r="J322" s="42">
        <f>IFERROR(IF(ISNUMBER(K322),IF($B$13="Goal",COUNTIFS($G$17:$G$516,"&lt;"&amp;$G322,$F$17:$F$516,"Yes")+COUNTIFS(G$17:G322,G322),COUNTIFS($H$17:$H$516,"&lt;"&amp;$H322,$F$17:$F$516,"Yes")+COUNTIFS(H$17:H322,H322)),NA()),NA())</f>
        <v>110</v>
      </c>
      <c r="K322" s="11">
        <f t="shared" si="5"/>
        <v>818186.23866930674</v>
      </c>
    </row>
    <row r="323" spans="1:11" x14ac:dyDescent="0.3">
      <c r="A323" s="14">
        <f>SUM(A322,1)</f>
        <v>307</v>
      </c>
      <c r="B323" s="56" t="s">
        <v>45</v>
      </c>
      <c r="C323" s="57" t="s">
        <v>36</v>
      </c>
      <c r="D323" s="57" t="s">
        <v>26</v>
      </c>
      <c r="E323" s="57" t="s">
        <v>23</v>
      </c>
      <c r="F323" s="13" t="str">
        <f>IFERROR(IF($B$11="All",IF(AND($C323="Yes",D323=$B$10),"Yes","No"),IF($B$11&lt;&gt;"All",IF(AND($C323="Yes",$D323=$B$10,$E323=$B$11),"Yes","No"),"--")),"--")</f>
        <v>Yes</v>
      </c>
      <c r="G323" s="64">
        <v>3293272.8016321054</v>
      </c>
      <c r="H323" s="65">
        <v>2508680.8474827125</v>
      </c>
      <c r="J323" s="12">
        <f>IFERROR(IF(ISNUMBER(K323),IF($B$13="Goal",COUNTIFS($G$17:$G$516,"&lt;"&amp;$G323,$F$17:$F$516,"Yes")+COUNTIFS(G$17:G323,G323),COUNTIFS($H$17:$H$516,"&lt;"&amp;$H323,$F$17:$F$516,"Yes")+COUNTIFS(H$17:H323,H323)),NA()),NA())</f>
        <v>431</v>
      </c>
      <c r="K323" s="11">
        <f t="shared" si="5"/>
        <v>3293272.8016321054</v>
      </c>
    </row>
    <row r="324" spans="1:11" x14ac:dyDescent="0.3">
      <c r="A324" s="14">
        <f>SUM(A323,1)</f>
        <v>308</v>
      </c>
      <c r="B324" s="56" t="s">
        <v>45</v>
      </c>
      <c r="C324" s="57" t="s">
        <v>36</v>
      </c>
      <c r="D324" s="57" t="s">
        <v>26</v>
      </c>
      <c r="E324" s="57" t="s">
        <v>23</v>
      </c>
      <c r="F324" s="13" t="str">
        <f>IFERROR(IF($B$11="All",IF(AND($C324="Yes",D324=$B$10),"Yes","No"),IF($B$11&lt;&gt;"All",IF(AND($C324="Yes",$D324=$B$10,$E324=$B$11),"Yes","No"),"--")),"--")</f>
        <v>Yes</v>
      </c>
      <c r="G324" s="64">
        <v>1531360.9637200972</v>
      </c>
      <c r="H324" s="65">
        <v>2510529.5074445158</v>
      </c>
      <c r="J324" s="12">
        <f>IFERROR(IF(ISNUMBER(K324),IF($B$13="Goal",COUNTIFS($G$17:$G$516,"&lt;"&amp;$G324,$F$17:$F$516,"Yes")+COUNTIFS(G$17:G324,G324),COUNTIFS($H$17:$H$516,"&lt;"&amp;$H324,$F$17:$F$516,"Yes")+COUNTIFS(H$17:H324,H324)),NA()),NA())</f>
        <v>194</v>
      </c>
      <c r="K324" s="11">
        <f t="shared" si="5"/>
        <v>1531360.9637200972</v>
      </c>
    </row>
    <row r="325" spans="1:11" x14ac:dyDescent="0.3">
      <c r="A325" s="14">
        <f>SUM(A324,1)</f>
        <v>309</v>
      </c>
      <c r="B325" s="56" t="s">
        <v>45</v>
      </c>
      <c r="C325" s="57" t="s">
        <v>36</v>
      </c>
      <c r="D325" s="57" t="s">
        <v>26</v>
      </c>
      <c r="E325" s="57" t="s">
        <v>23</v>
      </c>
      <c r="F325" s="13" t="str">
        <f>IFERROR(IF($B$11="All",IF(AND($C325="Yes",D325=$B$10),"Yes","No"),IF($B$11&lt;&gt;"All",IF(AND($C325="Yes",$D325=$B$10,$E325=$B$11),"Yes","No"),"--")),"--")</f>
        <v>Yes</v>
      </c>
      <c r="G325" s="64">
        <v>910594.0391371866</v>
      </c>
      <c r="H325" s="65">
        <v>2510784.1677825325</v>
      </c>
      <c r="J325" s="12">
        <f>IFERROR(IF(ISNUMBER(K325),IF($B$13="Goal",COUNTIFS($G$17:$G$516,"&lt;"&amp;$G325,$F$17:$F$516,"Yes")+COUNTIFS(G$17:G325,G325),COUNTIFS($H$17:$H$516,"&lt;"&amp;$H325,$F$17:$F$516,"Yes")+COUNTIFS(H$17:H325,H325)),NA()),NA())</f>
        <v>122</v>
      </c>
      <c r="K325" s="11">
        <f t="shared" si="5"/>
        <v>910594.0391371866</v>
      </c>
    </row>
    <row r="326" spans="1:11" x14ac:dyDescent="0.3">
      <c r="A326" s="14">
        <f>SUM(A325,1)</f>
        <v>310</v>
      </c>
      <c r="B326" s="56" t="s">
        <v>45</v>
      </c>
      <c r="C326" s="57" t="s">
        <v>36</v>
      </c>
      <c r="D326" s="57" t="s">
        <v>26</v>
      </c>
      <c r="E326" s="57" t="s">
        <v>23</v>
      </c>
      <c r="F326" s="13" t="str">
        <f>IFERROR(IF($B$11="All",IF(AND($C326="Yes",D326=$B$10),"Yes","No"),IF($B$11&lt;&gt;"All",IF(AND($C326="Yes",$D326=$B$10,$E326=$B$11),"Yes","No"),"--")),"--")</f>
        <v>Yes</v>
      </c>
      <c r="G326" s="64">
        <v>3434654.7499636454</v>
      </c>
      <c r="H326" s="65">
        <v>2516968.4952220242</v>
      </c>
      <c r="J326" s="12">
        <f>IFERROR(IF(ISNUMBER(K326),IF($B$13="Goal",COUNTIFS($G$17:$G$516,"&lt;"&amp;$G326,$F$17:$F$516,"Yes")+COUNTIFS(G$17:G326,G326),COUNTIFS($H$17:$H$516,"&lt;"&amp;$H326,$F$17:$F$516,"Yes")+COUNTIFS(H$17:H326,H326)),NA()),NA())</f>
        <v>439</v>
      </c>
      <c r="K326" s="11">
        <f t="shared" si="5"/>
        <v>3434654.7499636454</v>
      </c>
    </row>
    <row r="327" spans="1:11" x14ac:dyDescent="0.3">
      <c r="A327" s="14">
        <f>SUM(A326,1)</f>
        <v>311</v>
      </c>
      <c r="B327" s="56" t="s">
        <v>45</v>
      </c>
      <c r="C327" s="57" t="s">
        <v>36</v>
      </c>
      <c r="D327" s="57" t="s">
        <v>26</v>
      </c>
      <c r="E327" s="57" t="s">
        <v>23</v>
      </c>
      <c r="F327" s="13" t="str">
        <f>IFERROR(IF($B$11="All",IF(AND($C327="Yes",D327=$B$10),"Yes","No"),IF($B$11&lt;&gt;"All",IF(AND($C327="Yes",$D327=$B$10,$E327=$B$11),"Yes","No"),"--")),"--")</f>
        <v>Yes</v>
      </c>
      <c r="G327" s="64">
        <v>1556721.8816392552</v>
      </c>
      <c r="H327" s="65">
        <v>2522481.8369430676</v>
      </c>
      <c r="J327" s="12">
        <f>IFERROR(IF(ISNUMBER(K327),IF($B$13="Goal",COUNTIFS($G$17:$G$516,"&lt;"&amp;$G327,$F$17:$F$516,"Yes")+COUNTIFS(G$17:G327,G327),COUNTIFS($H$17:$H$516,"&lt;"&amp;$H327,$F$17:$F$516,"Yes")+COUNTIFS(H$17:H327,H327)),NA()),NA())</f>
        <v>202</v>
      </c>
      <c r="K327" s="11">
        <f t="shared" si="5"/>
        <v>1556721.8816392552</v>
      </c>
    </row>
    <row r="328" spans="1:11" x14ac:dyDescent="0.3">
      <c r="A328" s="14">
        <f>SUM(A327,1)</f>
        <v>312</v>
      </c>
      <c r="B328" s="56" t="s">
        <v>45</v>
      </c>
      <c r="C328" s="57" t="s">
        <v>36</v>
      </c>
      <c r="D328" s="57" t="s">
        <v>26</v>
      </c>
      <c r="E328" s="57" t="s">
        <v>23</v>
      </c>
      <c r="F328" s="13" t="str">
        <f>IFERROR(IF($B$11="All",IF(AND($C328="Yes",D328=$B$10),"Yes","No"),IF($B$11&lt;&gt;"All",IF(AND($C328="Yes",$D328=$B$10,$E328=$B$11),"Yes","No"),"--")),"--")</f>
        <v>Yes</v>
      </c>
      <c r="G328" s="64">
        <v>1080345.3568725702</v>
      </c>
      <c r="H328" s="65">
        <v>2537534.3243638799</v>
      </c>
      <c r="J328" s="12">
        <f>IFERROR(IF(ISNUMBER(K328),IF($B$13="Goal",COUNTIFS($G$17:$G$516,"&lt;"&amp;$G328,$F$17:$F$516,"Yes")+COUNTIFS(G$17:G328,G328),COUNTIFS($H$17:$H$516,"&lt;"&amp;$H328,$F$17:$F$516,"Yes")+COUNTIFS(H$17:H328,H328)),NA()),NA())</f>
        <v>147</v>
      </c>
      <c r="K328" s="11">
        <f t="shared" si="5"/>
        <v>1080345.3568725702</v>
      </c>
    </row>
    <row r="329" spans="1:11" x14ac:dyDescent="0.3">
      <c r="A329" s="14">
        <f>SUM(A328,1)</f>
        <v>313</v>
      </c>
      <c r="B329" s="56" t="s">
        <v>45</v>
      </c>
      <c r="C329" s="57" t="s">
        <v>36</v>
      </c>
      <c r="D329" s="57" t="s">
        <v>26</v>
      </c>
      <c r="E329" s="57" t="s">
        <v>23</v>
      </c>
      <c r="F329" s="13" t="str">
        <f>IFERROR(IF($B$11="All",IF(AND($C329="Yes",D329=$B$10),"Yes","No"),IF($B$11&lt;&gt;"All",IF(AND($C329="Yes",$D329=$B$10,$E329=$B$11),"Yes","No"),"--")),"--")</f>
        <v>Yes</v>
      </c>
      <c r="G329" s="64">
        <v>2107933.0410883958</v>
      </c>
      <c r="H329" s="65">
        <v>2546020.3455289025</v>
      </c>
      <c r="J329" s="12">
        <f>IFERROR(IF(ISNUMBER(K329),IF($B$13="Goal",COUNTIFS($G$17:$G$516,"&lt;"&amp;$G329,$F$17:$F$516,"Yes")+COUNTIFS(G$17:G329,G329),COUNTIFS($H$17:$H$516,"&lt;"&amp;$H329,$F$17:$F$516,"Yes")+COUNTIFS(H$17:H329,H329)),NA()),NA())</f>
        <v>273</v>
      </c>
      <c r="K329" s="11">
        <f t="shared" si="5"/>
        <v>2107933.0410883958</v>
      </c>
    </row>
    <row r="330" spans="1:11" x14ac:dyDescent="0.3">
      <c r="A330" s="14">
        <f>SUM(A329,1)</f>
        <v>314</v>
      </c>
      <c r="B330" s="56" t="s">
        <v>45</v>
      </c>
      <c r="C330" s="57" t="s">
        <v>36</v>
      </c>
      <c r="D330" s="57" t="s">
        <v>26</v>
      </c>
      <c r="E330" s="57" t="s">
        <v>23</v>
      </c>
      <c r="F330" s="13" t="str">
        <f>IFERROR(IF($B$11="All",IF(AND($C330="Yes",D330=$B$10),"Yes","No"),IF($B$11&lt;&gt;"All",IF(AND($C330="Yes",$D330=$B$10,$E330=$B$11),"Yes","No"),"--")),"--")</f>
        <v>Yes</v>
      </c>
      <c r="G330" s="64">
        <v>2241435.6893767468</v>
      </c>
      <c r="H330" s="65">
        <v>2547165.1837009704</v>
      </c>
      <c r="J330" s="12">
        <f>IFERROR(IF(ISNUMBER(K330),IF($B$13="Goal",COUNTIFS($G$17:$G$516,"&lt;"&amp;$G330,$F$17:$F$516,"Yes")+COUNTIFS(G$17:G330,G330),COUNTIFS($H$17:$H$516,"&lt;"&amp;$H330,$F$17:$F$516,"Yes")+COUNTIFS(H$17:H330,H330)),NA()),NA())</f>
        <v>299</v>
      </c>
      <c r="K330" s="11">
        <f t="shared" si="5"/>
        <v>2241435.6893767468</v>
      </c>
    </row>
    <row r="331" spans="1:11" x14ac:dyDescent="0.3">
      <c r="A331" s="14">
        <f>SUM(A330,1)</f>
        <v>315</v>
      </c>
      <c r="B331" s="56" t="s">
        <v>45</v>
      </c>
      <c r="C331" s="57" t="s">
        <v>36</v>
      </c>
      <c r="D331" s="57" t="s">
        <v>26</v>
      </c>
      <c r="E331" s="57" t="s">
        <v>23</v>
      </c>
      <c r="F331" s="13" t="str">
        <f>IFERROR(IF($B$11="All",IF(AND($C331="Yes",D331=$B$10),"Yes","No"),IF($B$11&lt;&gt;"All",IF(AND($C331="Yes",$D331=$B$10,$E331=$B$11),"Yes","No"),"--")),"--")</f>
        <v>Yes</v>
      </c>
      <c r="G331" s="64">
        <v>2412457.1360370009</v>
      </c>
      <c r="H331" s="65">
        <v>2549926.2494141231</v>
      </c>
      <c r="J331" s="42">
        <f>IFERROR(IF(ISNUMBER(K331),IF($B$13="Goal",COUNTIFS($G$17:$G$516,"&lt;"&amp;$G331,$F$17:$F$516,"Yes")+COUNTIFS(G$17:G331,G331),COUNTIFS($H$17:$H$516,"&lt;"&amp;$H331,$F$17:$F$516,"Yes")+COUNTIFS(H$17:H331,H331)),NA()),NA())</f>
        <v>329</v>
      </c>
      <c r="K331" s="11">
        <f t="shared" si="5"/>
        <v>2412457.1360370009</v>
      </c>
    </row>
    <row r="332" spans="1:11" x14ac:dyDescent="0.3">
      <c r="A332" s="14">
        <f>SUM(A331,1)</f>
        <v>316</v>
      </c>
      <c r="B332" s="56" t="s">
        <v>45</v>
      </c>
      <c r="C332" s="57" t="s">
        <v>36</v>
      </c>
      <c r="D332" s="57" t="s">
        <v>26</v>
      </c>
      <c r="E332" s="57" t="s">
        <v>23</v>
      </c>
      <c r="F332" s="13" t="str">
        <f>IFERROR(IF($B$11="All",IF(AND($C332="Yes",D332=$B$10),"Yes","No"),IF($B$11&lt;&gt;"All",IF(AND($C332="Yes",$D332=$B$10,$E332=$B$11),"Yes","No"),"--")),"--")</f>
        <v>Yes</v>
      </c>
      <c r="G332" s="64">
        <v>197503.56335622616</v>
      </c>
      <c r="H332" s="65">
        <v>2553712.1018697657</v>
      </c>
      <c r="J332" s="42">
        <f>IFERROR(IF(ISNUMBER(K332),IF($B$13="Goal",COUNTIFS($G$17:$G$516,"&lt;"&amp;$G332,$F$17:$F$516,"Yes")+COUNTIFS(G$17:G332,G332),COUNTIFS($H$17:$H$516,"&lt;"&amp;$H332,$F$17:$F$516,"Yes")+COUNTIFS(H$17:H332,H332)),NA()),NA())</f>
        <v>28</v>
      </c>
      <c r="K332" s="11">
        <f t="shared" si="5"/>
        <v>197503.56335622616</v>
      </c>
    </row>
    <row r="333" spans="1:11" x14ac:dyDescent="0.3">
      <c r="A333" s="14">
        <f>SUM(A332,1)</f>
        <v>317</v>
      </c>
      <c r="B333" s="56" t="s">
        <v>45</v>
      </c>
      <c r="C333" s="57" t="s">
        <v>36</v>
      </c>
      <c r="D333" s="57" t="s">
        <v>26</v>
      </c>
      <c r="E333" s="57" t="s">
        <v>23</v>
      </c>
      <c r="F333" s="13" t="str">
        <f>IFERROR(IF($B$11="All",IF(AND($C333="Yes",D333=$B$10),"Yes","No"),IF($B$11&lt;&gt;"All",IF(AND($C333="Yes",$D333=$B$10,$E333=$B$11),"Yes","No"),"--")),"--")</f>
        <v>Yes</v>
      </c>
      <c r="G333" s="64">
        <v>196613.2154123353</v>
      </c>
      <c r="H333" s="65">
        <v>2554849.3356465898</v>
      </c>
      <c r="J333" s="12">
        <f>IFERROR(IF(ISNUMBER(K333),IF($B$13="Goal",COUNTIFS($G$17:$G$516,"&lt;"&amp;$G333,$F$17:$F$516,"Yes")+COUNTIFS(G$17:G333,G333),COUNTIFS($H$17:$H$516,"&lt;"&amp;$H333,$F$17:$F$516,"Yes")+COUNTIFS(H$17:H333,H333)),NA()),NA())</f>
        <v>27</v>
      </c>
      <c r="K333" s="11">
        <f t="shared" si="5"/>
        <v>196613.2154123353</v>
      </c>
    </row>
    <row r="334" spans="1:11" x14ac:dyDescent="0.3">
      <c r="A334" s="14">
        <f>SUM(A333,1)</f>
        <v>318</v>
      </c>
      <c r="B334" s="56" t="s">
        <v>45</v>
      </c>
      <c r="C334" s="57" t="s">
        <v>36</v>
      </c>
      <c r="D334" s="57" t="s">
        <v>26</v>
      </c>
      <c r="E334" s="57" t="s">
        <v>23</v>
      </c>
      <c r="F334" s="13" t="str">
        <f>IFERROR(IF($B$11="All",IF(AND($C334="Yes",D334=$B$10),"Yes","No"),IF($B$11&lt;&gt;"All",IF(AND($C334="Yes",$D334=$B$10,$E334=$B$11),"Yes","No"),"--")),"--")</f>
        <v>Yes</v>
      </c>
      <c r="G334" s="64">
        <v>2524426.1012086272</v>
      </c>
      <c r="H334" s="65">
        <v>2579912.0693445834</v>
      </c>
      <c r="J334" s="12">
        <f>IFERROR(IF(ISNUMBER(K334),IF($B$13="Goal",COUNTIFS($G$17:$G$516,"&lt;"&amp;$G334,$F$17:$F$516,"Yes")+COUNTIFS(G$17:G334,G334),COUNTIFS($H$17:$H$516,"&lt;"&amp;$H334,$F$17:$F$516,"Yes")+COUNTIFS(H$17:H334,H334)),NA()),NA())</f>
        <v>348</v>
      </c>
      <c r="K334" s="11">
        <f t="shared" si="5"/>
        <v>2524426.1012086272</v>
      </c>
    </row>
    <row r="335" spans="1:11" x14ac:dyDescent="0.3">
      <c r="A335" s="14">
        <f>SUM(A334,1)</f>
        <v>319</v>
      </c>
      <c r="B335" s="56" t="s">
        <v>45</v>
      </c>
      <c r="C335" s="57" t="s">
        <v>36</v>
      </c>
      <c r="D335" s="57" t="s">
        <v>26</v>
      </c>
      <c r="E335" s="57" t="s">
        <v>23</v>
      </c>
      <c r="F335" s="13" t="str">
        <f>IFERROR(IF($B$11="All",IF(AND($C335="Yes",D335=$B$10),"Yes","No"),IF($B$11&lt;&gt;"All",IF(AND($C335="Yes",$D335=$B$10,$E335=$B$11),"Yes","No"),"--")),"--")</f>
        <v>Yes</v>
      </c>
      <c r="G335" s="64">
        <v>175895.40010837908</v>
      </c>
      <c r="H335" s="65">
        <v>2582512.3922759439</v>
      </c>
      <c r="J335" s="12">
        <f>IFERROR(IF(ISNUMBER(K335),IF($B$13="Goal",COUNTIFS($G$17:$G$516,"&lt;"&amp;$G335,$F$17:$F$516,"Yes")+COUNTIFS(G$17:G335,G335),COUNTIFS($H$17:$H$516,"&lt;"&amp;$H335,$F$17:$F$516,"Yes")+COUNTIFS(H$17:H335,H335)),NA()),NA())</f>
        <v>24</v>
      </c>
      <c r="K335" s="11">
        <f t="shared" si="5"/>
        <v>175895.40010837908</v>
      </c>
    </row>
    <row r="336" spans="1:11" x14ac:dyDescent="0.3">
      <c r="A336" s="14">
        <f>SUM(A335,1)</f>
        <v>320</v>
      </c>
      <c r="B336" s="56" t="s">
        <v>45</v>
      </c>
      <c r="C336" s="57" t="s">
        <v>36</v>
      </c>
      <c r="D336" s="57" t="s">
        <v>26</v>
      </c>
      <c r="E336" s="57" t="s">
        <v>23</v>
      </c>
      <c r="F336" s="13" t="str">
        <f>IFERROR(IF($B$11="All",IF(AND($C336="Yes",D336=$B$10),"Yes","No"),IF($B$11&lt;&gt;"All",IF(AND($C336="Yes",$D336=$B$10,$E336=$B$11),"Yes","No"),"--")),"--")</f>
        <v>Yes</v>
      </c>
      <c r="G336" s="64">
        <v>1352750.6946350022</v>
      </c>
      <c r="H336" s="65">
        <v>2589018.6794488286</v>
      </c>
      <c r="J336" s="42">
        <f>IFERROR(IF(ISNUMBER(K336),IF($B$13="Goal",COUNTIFS($G$17:$G$516,"&lt;"&amp;$G336,$F$17:$F$516,"Yes")+COUNTIFS(G$17:G336,G336),COUNTIFS($H$17:$H$516,"&lt;"&amp;$H336,$F$17:$F$516,"Yes")+COUNTIFS(H$17:H336,H336)),NA()),NA())</f>
        <v>174</v>
      </c>
      <c r="K336" s="11">
        <f t="shared" si="5"/>
        <v>1352750.6946350022</v>
      </c>
    </row>
    <row r="337" spans="1:11" x14ac:dyDescent="0.3">
      <c r="A337" s="14">
        <f>SUM(A336,1)</f>
        <v>321</v>
      </c>
      <c r="B337" s="56" t="s">
        <v>45</v>
      </c>
      <c r="C337" s="57" t="s">
        <v>36</v>
      </c>
      <c r="D337" s="57" t="s">
        <v>26</v>
      </c>
      <c r="E337" s="57" t="s">
        <v>23</v>
      </c>
      <c r="F337" s="13" t="str">
        <f>IFERROR(IF($B$11="All",IF(AND($C337="Yes",D337=$B$10),"Yes","No"),IF($B$11&lt;&gt;"All",IF(AND($C337="Yes",$D337=$B$10,$E337=$B$11),"Yes","No"),"--")),"--")</f>
        <v>Yes</v>
      </c>
      <c r="G337" s="64">
        <v>363235.41247538035</v>
      </c>
      <c r="H337" s="65">
        <v>2590844.3858382958</v>
      </c>
      <c r="J337" s="12">
        <f>IFERROR(IF(ISNUMBER(K337),IF($B$13="Goal",COUNTIFS($G$17:$G$516,"&lt;"&amp;$G337,$F$17:$F$516,"Yes")+COUNTIFS(G$17:G337,G337),COUNTIFS($H$17:$H$516,"&lt;"&amp;$H337,$F$17:$F$516,"Yes")+COUNTIFS(H$17:H337,H337)),NA()),NA())</f>
        <v>46</v>
      </c>
      <c r="K337" s="11">
        <f t="shared" si="5"/>
        <v>363235.41247538035</v>
      </c>
    </row>
    <row r="338" spans="1:11" x14ac:dyDescent="0.3">
      <c r="A338" s="14">
        <f>SUM(A337,1)</f>
        <v>322</v>
      </c>
      <c r="B338" s="56" t="s">
        <v>45</v>
      </c>
      <c r="C338" s="57" t="s">
        <v>36</v>
      </c>
      <c r="D338" s="57" t="s">
        <v>26</v>
      </c>
      <c r="E338" s="57" t="s">
        <v>23</v>
      </c>
      <c r="F338" s="13" t="str">
        <f>IFERROR(IF($B$11="All",IF(AND($C338="Yes",D338=$B$10),"Yes","No"),IF($B$11&lt;&gt;"All",IF(AND($C338="Yes",$D338=$B$10,$E338=$B$11),"Yes","No"),"--")),"--")</f>
        <v>Yes</v>
      </c>
      <c r="G338" s="64">
        <v>429278.69042011496</v>
      </c>
      <c r="H338" s="65">
        <v>2595881.8171107732</v>
      </c>
      <c r="J338" s="42">
        <f>IFERROR(IF(ISNUMBER(K338),IF($B$13="Goal",COUNTIFS($G$17:$G$516,"&lt;"&amp;$G338,$F$17:$F$516,"Yes")+COUNTIFS(G$17:G338,G338),COUNTIFS($H$17:$H$516,"&lt;"&amp;$H338,$F$17:$F$516,"Yes")+COUNTIFS(H$17:H338,H338)),NA()),NA())</f>
        <v>56</v>
      </c>
      <c r="K338" s="11">
        <f t="shared" ref="K338:K401" si="6">IFERROR(IF($F338="Yes",IF($B$13="Goal",IF(ISNUMBER(G338),G338,NA()),IF(ISNUMBER(H338),H338,NA())),NA()),NA())</f>
        <v>429278.69042011496</v>
      </c>
    </row>
    <row r="339" spans="1:11" x14ac:dyDescent="0.3">
      <c r="A339" s="14">
        <f>SUM(A338,1)</f>
        <v>323</v>
      </c>
      <c r="B339" s="56" t="s">
        <v>45</v>
      </c>
      <c r="C339" s="57" t="s">
        <v>36</v>
      </c>
      <c r="D339" s="57" t="s">
        <v>26</v>
      </c>
      <c r="E339" s="57" t="s">
        <v>23</v>
      </c>
      <c r="F339" s="13" t="str">
        <f>IFERROR(IF($B$11="All",IF(AND($C339="Yes",D339=$B$10),"Yes","No"),IF($B$11&lt;&gt;"All",IF(AND($C339="Yes",$D339=$B$10,$E339=$B$11),"Yes","No"),"--")),"--")</f>
        <v>Yes</v>
      </c>
      <c r="G339" s="64">
        <v>853281.08955860918</v>
      </c>
      <c r="H339" s="65">
        <v>2599025.8634412698</v>
      </c>
      <c r="J339" s="12">
        <f>IFERROR(IF(ISNUMBER(K339),IF($B$13="Goal",COUNTIFS($G$17:$G$516,"&lt;"&amp;$G339,$F$17:$F$516,"Yes")+COUNTIFS(G$17:G339,G339),COUNTIFS($H$17:$H$516,"&lt;"&amp;$H339,$F$17:$F$516,"Yes")+COUNTIFS(H$17:H339,H339)),NA()),NA())</f>
        <v>114</v>
      </c>
      <c r="K339" s="11">
        <f t="shared" si="6"/>
        <v>853281.08955860918</v>
      </c>
    </row>
    <row r="340" spans="1:11" x14ac:dyDescent="0.3">
      <c r="A340" s="14">
        <f>SUM(A339,1)</f>
        <v>324</v>
      </c>
      <c r="B340" s="56" t="s">
        <v>45</v>
      </c>
      <c r="C340" s="57" t="s">
        <v>36</v>
      </c>
      <c r="D340" s="57" t="s">
        <v>26</v>
      </c>
      <c r="E340" s="57" t="s">
        <v>23</v>
      </c>
      <c r="F340" s="13" t="str">
        <f>IFERROR(IF($B$11="All",IF(AND($C340="Yes",D340=$B$10),"Yes","No"),IF($B$11&lt;&gt;"All",IF(AND($C340="Yes",$D340=$B$10,$E340=$B$11),"Yes","No"),"--")),"--")</f>
        <v>Yes</v>
      </c>
      <c r="G340" s="64">
        <v>4497454.5420398042</v>
      </c>
      <c r="H340" s="65">
        <v>2619297.8481028914</v>
      </c>
      <c r="J340" s="42">
        <f>IFERROR(IF(ISNUMBER(K340),IF($B$13="Goal",COUNTIFS($G$17:$G$516,"&lt;"&amp;$G340,$F$17:$F$516,"Yes")+COUNTIFS(G$17:G340,G340),COUNTIFS($H$17:$H$516,"&lt;"&amp;$H340,$F$17:$F$516,"Yes")+COUNTIFS(H$17:H340,H340)),NA()),NA())</f>
        <v>492</v>
      </c>
      <c r="K340" s="11">
        <f t="shared" si="6"/>
        <v>4497454.5420398042</v>
      </c>
    </row>
    <row r="341" spans="1:11" x14ac:dyDescent="0.3">
      <c r="A341" s="14">
        <f>SUM(A340,1)</f>
        <v>325</v>
      </c>
      <c r="B341" s="56" t="s">
        <v>45</v>
      </c>
      <c r="C341" s="57" t="s">
        <v>36</v>
      </c>
      <c r="D341" s="57" t="s">
        <v>26</v>
      </c>
      <c r="E341" s="57" t="s">
        <v>23</v>
      </c>
      <c r="F341" s="13" t="str">
        <f>IFERROR(IF($B$11="All",IF(AND($C341="Yes",D341=$B$10),"Yes","No"),IF($B$11&lt;&gt;"All",IF(AND($C341="Yes",$D341=$B$10,$E341=$B$11),"Yes","No"),"--")),"--")</f>
        <v>Yes</v>
      </c>
      <c r="G341" s="64">
        <v>2635261.0174246072</v>
      </c>
      <c r="H341" s="65">
        <v>2623048.7734563625</v>
      </c>
      <c r="J341" s="12">
        <f>IFERROR(IF(ISNUMBER(K341),IF($B$13="Goal",COUNTIFS($G$17:$G$516,"&lt;"&amp;$G341,$F$17:$F$516,"Yes")+COUNTIFS(G$17:G341,G341),COUNTIFS($H$17:$H$516,"&lt;"&amp;$H341,$F$17:$F$516,"Yes")+COUNTIFS(H$17:H341,H341)),NA()),NA())</f>
        <v>368</v>
      </c>
      <c r="K341" s="11">
        <f t="shared" si="6"/>
        <v>2635261.0174246072</v>
      </c>
    </row>
    <row r="342" spans="1:11" x14ac:dyDescent="0.3">
      <c r="A342" s="14">
        <f>SUM(A341,1)</f>
        <v>326</v>
      </c>
      <c r="B342" s="56" t="s">
        <v>45</v>
      </c>
      <c r="C342" s="57" t="s">
        <v>36</v>
      </c>
      <c r="D342" s="57" t="s">
        <v>26</v>
      </c>
      <c r="E342" s="57" t="s">
        <v>23</v>
      </c>
      <c r="F342" s="13" t="str">
        <f>IFERROR(IF($B$11="All",IF(AND($C342="Yes",D342=$B$10),"Yes","No"),IF($B$11&lt;&gt;"All",IF(AND($C342="Yes",$D342=$B$10,$E342=$B$11),"Yes","No"),"--")),"--")</f>
        <v>Yes</v>
      </c>
      <c r="G342" s="64">
        <v>920489.89317721489</v>
      </c>
      <c r="H342" s="65">
        <v>2639566.015049913</v>
      </c>
      <c r="J342" s="12">
        <f>IFERROR(IF(ISNUMBER(K342),IF($B$13="Goal",COUNTIFS($G$17:$G$516,"&lt;"&amp;$G342,$F$17:$F$516,"Yes")+COUNTIFS(G$17:G342,G342),COUNTIFS($H$17:$H$516,"&lt;"&amp;$H342,$F$17:$F$516,"Yes")+COUNTIFS(H$17:H342,H342)),NA()),NA())</f>
        <v>126</v>
      </c>
      <c r="K342" s="11">
        <f t="shared" si="6"/>
        <v>920489.89317721489</v>
      </c>
    </row>
    <row r="343" spans="1:11" x14ac:dyDescent="0.3">
      <c r="A343" s="14">
        <f>SUM(A342,1)</f>
        <v>327</v>
      </c>
      <c r="B343" s="56" t="s">
        <v>45</v>
      </c>
      <c r="C343" s="57" t="s">
        <v>36</v>
      </c>
      <c r="D343" s="57" t="s">
        <v>26</v>
      </c>
      <c r="E343" s="57" t="s">
        <v>23</v>
      </c>
      <c r="F343" s="13" t="str">
        <f>IFERROR(IF($B$11="All",IF(AND($C343="Yes",D343=$B$10),"Yes","No"),IF($B$11&lt;&gt;"All",IF(AND($C343="Yes",$D343=$B$10,$E343=$B$11),"Yes","No"),"--")),"--")</f>
        <v>Yes</v>
      </c>
      <c r="G343" s="64">
        <v>2220626.8225553674</v>
      </c>
      <c r="H343" s="65">
        <v>2651162.5329810753</v>
      </c>
      <c r="J343" s="42">
        <f>IFERROR(IF(ISNUMBER(K343),IF($B$13="Goal",COUNTIFS($G$17:$G$516,"&lt;"&amp;$G343,$F$17:$F$516,"Yes")+COUNTIFS(G$17:G343,G343),COUNTIFS($H$17:$H$516,"&lt;"&amp;$H343,$F$17:$F$516,"Yes")+COUNTIFS(H$17:H343,H343)),NA()),NA())</f>
        <v>295</v>
      </c>
      <c r="K343" s="11">
        <f t="shared" si="6"/>
        <v>2220626.8225553674</v>
      </c>
    </row>
    <row r="344" spans="1:11" x14ac:dyDescent="0.3">
      <c r="A344" s="14">
        <f>SUM(A343,1)</f>
        <v>328</v>
      </c>
      <c r="B344" s="56" t="s">
        <v>45</v>
      </c>
      <c r="C344" s="57" t="s">
        <v>36</v>
      </c>
      <c r="D344" s="57" t="s">
        <v>26</v>
      </c>
      <c r="E344" s="57" t="s">
        <v>23</v>
      </c>
      <c r="F344" s="13" t="str">
        <f>IFERROR(IF($B$11="All",IF(AND($C344="Yes",D344=$B$10),"Yes","No"),IF($B$11&lt;&gt;"All",IF(AND($C344="Yes",$D344=$B$10,$E344=$B$11),"Yes","No"),"--")),"--")</f>
        <v>Yes</v>
      </c>
      <c r="G344" s="64">
        <v>2046195.996548662</v>
      </c>
      <c r="H344" s="65">
        <v>2652409.3090529493</v>
      </c>
      <c r="J344" s="42">
        <f>IFERROR(IF(ISNUMBER(K344),IF($B$13="Goal",COUNTIFS($G$17:$G$516,"&lt;"&amp;$G344,$F$17:$F$516,"Yes")+COUNTIFS(G$17:G344,G344),COUNTIFS($H$17:$H$516,"&lt;"&amp;$H344,$F$17:$F$516,"Yes")+COUNTIFS(H$17:H344,H344)),NA()),NA())</f>
        <v>265</v>
      </c>
      <c r="K344" s="11">
        <f t="shared" si="6"/>
        <v>2046195.996548662</v>
      </c>
    </row>
    <row r="345" spans="1:11" x14ac:dyDescent="0.3">
      <c r="A345" s="14">
        <f>SUM(A344,1)</f>
        <v>329</v>
      </c>
      <c r="B345" s="56" t="s">
        <v>45</v>
      </c>
      <c r="C345" s="57" t="s">
        <v>36</v>
      </c>
      <c r="D345" s="57" t="s">
        <v>26</v>
      </c>
      <c r="E345" s="57" t="s">
        <v>23</v>
      </c>
      <c r="F345" s="13" t="str">
        <f>IFERROR(IF($B$11="All",IF(AND($C345="Yes",D345=$B$10),"Yes","No"),IF($B$11&lt;&gt;"All",IF(AND($C345="Yes",$D345=$B$10,$E345=$B$11),"Yes","No"),"--")),"--")</f>
        <v>Yes</v>
      </c>
      <c r="G345" s="64">
        <v>96549.242171184975</v>
      </c>
      <c r="H345" s="65">
        <v>2673630.9222929636</v>
      </c>
      <c r="J345" s="42">
        <f>IFERROR(IF(ISNUMBER(K345),IF($B$13="Goal",COUNTIFS($G$17:$G$516,"&lt;"&amp;$G345,$F$17:$F$516,"Yes")+COUNTIFS(G$17:G345,G345),COUNTIFS($H$17:$H$516,"&lt;"&amp;$H345,$F$17:$F$516,"Yes")+COUNTIFS(H$17:H345,H345)),NA()),NA())</f>
        <v>14</v>
      </c>
      <c r="K345" s="11">
        <f t="shared" si="6"/>
        <v>96549.242171184975</v>
      </c>
    </row>
    <row r="346" spans="1:11" x14ac:dyDescent="0.3">
      <c r="A346" s="14">
        <f>SUM(A345,1)</f>
        <v>330</v>
      </c>
      <c r="B346" s="56" t="s">
        <v>45</v>
      </c>
      <c r="C346" s="57" t="s">
        <v>36</v>
      </c>
      <c r="D346" s="57" t="s">
        <v>26</v>
      </c>
      <c r="E346" s="57" t="s">
        <v>23</v>
      </c>
      <c r="F346" s="13" t="str">
        <f>IFERROR(IF($B$11="All",IF(AND($C346="Yes",D346=$B$10),"Yes","No"),IF($B$11&lt;&gt;"All",IF(AND($C346="Yes",$D346=$B$10,$E346=$B$11),"Yes","No"),"--")),"--")</f>
        <v>Yes</v>
      </c>
      <c r="G346" s="64">
        <v>1680344.6292812966</v>
      </c>
      <c r="H346" s="65">
        <v>2680603.6123825014</v>
      </c>
      <c r="J346" s="12">
        <f>IFERROR(IF(ISNUMBER(K346),IF($B$13="Goal",COUNTIFS($G$17:$G$516,"&lt;"&amp;$G346,$F$17:$F$516,"Yes")+COUNTIFS(G$17:G346,G346),COUNTIFS($H$17:$H$516,"&lt;"&amp;$H346,$F$17:$F$516,"Yes")+COUNTIFS(H$17:H346,H346)),NA()),NA())</f>
        <v>217</v>
      </c>
      <c r="K346" s="11">
        <f t="shared" si="6"/>
        <v>1680344.6292812966</v>
      </c>
    </row>
    <row r="347" spans="1:11" x14ac:dyDescent="0.3">
      <c r="A347" s="14">
        <f>SUM(A346,1)</f>
        <v>331</v>
      </c>
      <c r="B347" s="56" t="s">
        <v>45</v>
      </c>
      <c r="C347" s="57" t="s">
        <v>36</v>
      </c>
      <c r="D347" s="57" t="s">
        <v>26</v>
      </c>
      <c r="E347" s="57" t="s">
        <v>23</v>
      </c>
      <c r="F347" s="13" t="str">
        <f>IFERROR(IF($B$11="All",IF(AND($C347="Yes",D347=$B$10),"Yes","No"),IF($B$11&lt;&gt;"All",IF(AND($C347="Yes",$D347=$B$10,$E347=$B$11),"Yes","No"),"--")),"--")</f>
        <v>Yes</v>
      </c>
      <c r="G347" s="64">
        <v>1059416.6786803312</v>
      </c>
      <c r="H347" s="65">
        <v>2682342.801571216</v>
      </c>
      <c r="J347" s="42">
        <f>IFERROR(IF(ISNUMBER(K347),IF($B$13="Goal",COUNTIFS($G$17:$G$516,"&lt;"&amp;$G347,$F$17:$F$516,"Yes")+COUNTIFS(G$17:G347,G347),COUNTIFS($H$17:$H$516,"&lt;"&amp;$H347,$F$17:$F$516,"Yes")+COUNTIFS(H$17:H347,H347)),NA()),NA())</f>
        <v>144</v>
      </c>
      <c r="K347" s="11">
        <f t="shared" si="6"/>
        <v>1059416.6786803312</v>
      </c>
    </row>
    <row r="348" spans="1:11" x14ac:dyDescent="0.3">
      <c r="A348" s="14">
        <f>SUM(A347,1)</f>
        <v>332</v>
      </c>
      <c r="B348" s="56" t="s">
        <v>45</v>
      </c>
      <c r="C348" s="57" t="s">
        <v>36</v>
      </c>
      <c r="D348" s="57" t="s">
        <v>26</v>
      </c>
      <c r="E348" s="57" t="s">
        <v>23</v>
      </c>
      <c r="F348" s="13" t="str">
        <f>IFERROR(IF($B$11="All",IF(AND($C348="Yes",D348=$B$10),"Yes","No"),IF($B$11&lt;&gt;"All",IF(AND($C348="Yes",$D348=$B$10,$E348=$B$11),"Yes","No"),"--")),"--")</f>
        <v>Yes</v>
      </c>
      <c r="G348" s="64">
        <v>1627669.199681974</v>
      </c>
      <c r="H348" s="65">
        <v>2695857.9876837558</v>
      </c>
      <c r="J348" s="12">
        <f>IFERROR(IF(ISNUMBER(K348),IF($B$13="Goal",COUNTIFS($G$17:$G$516,"&lt;"&amp;$G348,$F$17:$F$516,"Yes")+COUNTIFS(G$17:G348,G348),COUNTIFS($H$17:$H$516,"&lt;"&amp;$H348,$F$17:$F$516,"Yes")+COUNTIFS(H$17:H348,H348)),NA()),NA())</f>
        <v>210</v>
      </c>
      <c r="K348" s="11">
        <f t="shared" si="6"/>
        <v>1627669.199681974</v>
      </c>
    </row>
    <row r="349" spans="1:11" x14ac:dyDescent="0.3">
      <c r="A349" s="14">
        <f>SUM(A348,1)</f>
        <v>333</v>
      </c>
      <c r="B349" s="56" t="s">
        <v>45</v>
      </c>
      <c r="C349" s="57" t="s">
        <v>36</v>
      </c>
      <c r="D349" s="57" t="s">
        <v>26</v>
      </c>
      <c r="E349" s="57" t="s">
        <v>23</v>
      </c>
      <c r="F349" s="13" t="str">
        <f>IFERROR(IF($B$11="All",IF(AND($C349="Yes",D349=$B$10),"Yes","No"),IF($B$11&lt;&gt;"All",IF(AND($C349="Yes",$D349=$B$10,$E349=$B$11),"Yes","No"),"--")),"--")</f>
        <v>Yes</v>
      </c>
      <c r="G349" s="64">
        <v>1774172.527136809</v>
      </c>
      <c r="H349" s="65">
        <v>2703633.205063445</v>
      </c>
      <c r="J349" s="12">
        <f>IFERROR(IF(ISNUMBER(K349),IF($B$13="Goal",COUNTIFS($G$17:$G$516,"&lt;"&amp;$G349,$F$17:$F$516,"Yes")+COUNTIFS(G$17:G349,G349),COUNTIFS($H$17:$H$516,"&lt;"&amp;$H349,$F$17:$F$516,"Yes")+COUNTIFS(H$17:H349,H349)),NA()),NA())</f>
        <v>228</v>
      </c>
      <c r="K349" s="11">
        <f t="shared" si="6"/>
        <v>1774172.527136809</v>
      </c>
    </row>
    <row r="350" spans="1:11" x14ac:dyDescent="0.3">
      <c r="A350" s="14">
        <f>SUM(A349,1)</f>
        <v>334</v>
      </c>
      <c r="B350" s="56" t="s">
        <v>45</v>
      </c>
      <c r="C350" s="57" t="s">
        <v>36</v>
      </c>
      <c r="D350" s="57" t="s">
        <v>26</v>
      </c>
      <c r="E350" s="57" t="s">
        <v>23</v>
      </c>
      <c r="F350" s="13" t="str">
        <f>IFERROR(IF($B$11="All",IF(AND($C350="Yes",D350=$B$10),"Yes","No"),IF($B$11&lt;&gt;"All",IF(AND($C350="Yes",$D350=$B$10,$E350=$B$11),"Yes","No"),"--")),"--")</f>
        <v>Yes</v>
      </c>
      <c r="G350" s="64">
        <v>2950414.6097751297</v>
      </c>
      <c r="H350" s="65">
        <v>2703766.9736678996</v>
      </c>
      <c r="J350" s="12">
        <f>IFERROR(IF(ISNUMBER(K350),IF($B$13="Goal",COUNTIFS($G$17:$G$516,"&lt;"&amp;$G350,$F$17:$F$516,"Yes")+COUNTIFS(G$17:G350,G350),COUNTIFS($H$17:$H$516,"&lt;"&amp;$H350,$F$17:$F$516,"Yes")+COUNTIFS(H$17:H350,H350)),NA()),NA())</f>
        <v>407</v>
      </c>
      <c r="K350" s="11">
        <f t="shared" si="6"/>
        <v>2950414.6097751297</v>
      </c>
    </row>
    <row r="351" spans="1:11" x14ac:dyDescent="0.3">
      <c r="A351" s="14">
        <f>SUM(A350,1)</f>
        <v>335</v>
      </c>
      <c r="B351" s="56" t="s">
        <v>45</v>
      </c>
      <c r="C351" s="57" t="s">
        <v>36</v>
      </c>
      <c r="D351" s="57" t="s">
        <v>26</v>
      </c>
      <c r="E351" s="57" t="s">
        <v>23</v>
      </c>
      <c r="F351" s="13" t="str">
        <f>IFERROR(IF($B$11="All",IF(AND($C351="Yes",D351=$B$10),"Yes","No"),IF($B$11&lt;&gt;"All",IF(AND($C351="Yes",$D351=$B$10,$E351=$B$11),"Yes","No"),"--")),"--")</f>
        <v>Yes</v>
      </c>
      <c r="G351" s="64">
        <v>3073803.7215233576</v>
      </c>
      <c r="H351" s="65">
        <v>2705920.8696406716</v>
      </c>
      <c r="J351" s="42">
        <f>IFERROR(IF(ISNUMBER(K351),IF($B$13="Goal",COUNTIFS($G$17:$G$516,"&lt;"&amp;$G351,$F$17:$F$516,"Yes")+COUNTIFS(G$17:G351,G351),COUNTIFS($H$17:$H$516,"&lt;"&amp;$H351,$F$17:$F$516,"Yes")+COUNTIFS(H$17:H351,H351)),NA()),NA())</f>
        <v>419</v>
      </c>
      <c r="K351" s="11">
        <f t="shared" si="6"/>
        <v>3073803.7215233576</v>
      </c>
    </row>
    <row r="352" spans="1:11" x14ac:dyDescent="0.3">
      <c r="A352" s="14">
        <f>SUM(A351,1)</f>
        <v>336</v>
      </c>
      <c r="B352" s="56" t="s">
        <v>45</v>
      </c>
      <c r="C352" s="57" t="s">
        <v>36</v>
      </c>
      <c r="D352" s="57" t="s">
        <v>26</v>
      </c>
      <c r="E352" s="57" t="s">
        <v>23</v>
      </c>
      <c r="F352" s="13" t="str">
        <f>IFERROR(IF($B$11="All",IF(AND($C352="Yes",D352=$B$10),"Yes","No"),IF($B$11&lt;&gt;"All",IF(AND($C352="Yes",$D352=$B$10,$E352=$B$11),"Yes","No"),"--")),"--")</f>
        <v>Yes</v>
      </c>
      <c r="G352" s="64">
        <v>712903.85913422587</v>
      </c>
      <c r="H352" s="65">
        <v>2708251.8181566373</v>
      </c>
      <c r="J352" s="42">
        <f>IFERROR(IF(ISNUMBER(K352),IF($B$13="Goal",COUNTIFS($G$17:$G$516,"&lt;"&amp;$G352,$F$17:$F$516,"Yes")+COUNTIFS(G$17:G352,G352),COUNTIFS($H$17:$H$516,"&lt;"&amp;$H352,$F$17:$F$516,"Yes")+COUNTIFS(H$17:H352,H352)),NA()),NA())</f>
        <v>99</v>
      </c>
      <c r="K352" s="11">
        <f t="shared" si="6"/>
        <v>712903.85913422587</v>
      </c>
    </row>
    <row r="353" spans="1:11" x14ac:dyDescent="0.3">
      <c r="A353" s="14">
        <f>SUM(A352,1)</f>
        <v>337</v>
      </c>
      <c r="B353" s="56" t="s">
        <v>45</v>
      </c>
      <c r="C353" s="57" t="s">
        <v>36</v>
      </c>
      <c r="D353" s="57" t="s">
        <v>26</v>
      </c>
      <c r="E353" s="57" t="s">
        <v>23</v>
      </c>
      <c r="F353" s="13" t="str">
        <f>IFERROR(IF($B$11="All",IF(AND($C353="Yes",D353=$B$10),"Yes","No"),IF($B$11&lt;&gt;"All",IF(AND($C353="Yes",$D353=$B$10,$E353=$B$11),"Yes","No"),"--")),"--")</f>
        <v>Yes</v>
      </c>
      <c r="G353" s="64">
        <v>2706089.7384112743</v>
      </c>
      <c r="H353" s="65">
        <v>2723351.3284588102</v>
      </c>
      <c r="J353" s="12">
        <f>IFERROR(IF(ISNUMBER(K353),IF($B$13="Goal",COUNTIFS($G$17:$G$516,"&lt;"&amp;$G353,$F$17:$F$516,"Yes")+COUNTIFS(G$17:G353,G353),COUNTIFS($H$17:$H$516,"&lt;"&amp;$H353,$F$17:$F$516,"Yes")+COUNTIFS(H$17:H353,H353)),NA()),NA())</f>
        <v>378</v>
      </c>
      <c r="K353" s="11">
        <f t="shared" si="6"/>
        <v>2706089.7384112743</v>
      </c>
    </row>
    <row r="354" spans="1:11" x14ac:dyDescent="0.3">
      <c r="A354" s="14">
        <f>SUM(A353,1)</f>
        <v>338</v>
      </c>
      <c r="B354" s="56" t="s">
        <v>45</v>
      </c>
      <c r="C354" s="57" t="s">
        <v>36</v>
      </c>
      <c r="D354" s="57" t="s">
        <v>26</v>
      </c>
      <c r="E354" s="57" t="s">
        <v>23</v>
      </c>
      <c r="F354" s="13" t="str">
        <f>IFERROR(IF($B$11="All",IF(AND($C354="Yes",D354=$B$10),"Yes","No"),IF($B$11&lt;&gt;"All",IF(AND($C354="Yes",$D354=$B$10,$E354=$B$11),"Yes","No"),"--")),"--")</f>
        <v>Yes</v>
      </c>
      <c r="G354" s="64">
        <v>2086371.9631630459</v>
      </c>
      <c r="H354" s="65">
        <v>2728142.5035080714</v>
      </c>
      <c r="J354" s="12">
        <f>IFERROR(IF(ISNUMBER(K354),IF($B$13="Goal",COUNTIFS($G$17:$G$516,"&lt;"&amp;$G354,$F$17:$F$516,"Yes")+COUNTIFS(G$17:G354,G354),COUNTIFS($H$17:$H$516,"&lt;"&amp;$H354,$F$17:$F$516,"Yes")+COUNTIFS(H$17:H354,H354)),NA()),NA())</f>
        <v>268</v>
      </c>
      <c r="K354" s="11">
        <f t="shared" si="6"/>
        <v>2086371.9631630459</v>
      </c>
    </row>
    <row r="355" spans="1:11" x14ac:dyDescent="0.3">
      <c r="A355" s="14">
        <f>SUM(A354,1)</f>
        <v>339</v>
      </c>
      <c r="B355" s="56" t="s">
        <v>45</v>
      </c>
      <c r="C355" s="57" t="s">
        <v>36</v>
      </c>
      <c r="D355" s="57" t="s">
        <v>26</v>
      </c>
      <c r="E355" s="57" t="s">
        <v>23</v>
      </c>
      <c r="F355" s="13" t="str">
        <f>IFERROR(IF($B$11="All",IF(AND($C355="Yes",D355=$B$10),"Yes","No"),IF($B$11&lt;&gt;"All",IF(AND($C355="Yes",$D355=$B$10,$E355=$B$11),"Yes","No"),"--")),"--")</f>
        <v>Yes</v>
      </c>
      <c r="G355" s="64">
        <v>2499116.7453598799</v>
      </c>
      <c r="H355" s="65">
        <v>2757725.3582694838</v>
      </c>
      <c r="J355" s="12">
        <f>IFERROR(IF(ISNUMBER(K355),IF($B$13="Goal",COUNTIFS($G$17:$G$516,"&lt;"&amp;$G355,$F$17:$F$516,"Yes")+COUNTIFS(G$17:G355,G355),COUNTIFS($H$17:$H$516,"&lt;"&amp;$H355,$F$17:$F$516,"Yes")+COUNTIFS(H$17:H355,H355)),NA()),NA())</f>
        <v>344</v>
      </c>
      <c r="K355" s="11">
        <f t="shared" si="6"/>
        <v>2499116.7453598799</v>
      </c>
    </row>
    <row r="356" spans="1:11" x14ac:dyDescent="0.3">
      <c r="A356" s="14">
        <f>SUM(A355,1)</f>
        <v>340</v>
      </c>
      <c r="B356" s="56" t="s">
        <v>45</v>
      </c>
      <c r="C356" s="57" t="s">
        <v>36</v>
      </c>
      <c r="D356" s="57" t="s">
        <v>26</v>
      </c>
      <c r="E356" s="57" t="s">
        <v>23</v>
      </c>
      <c r="F356" s="13" t="str">
        <f>IFERROR(IF($B$11="All",IF(AND($C356="Yes",D356=$B$10),"Yes","No"),IF($B$11&lt;&gt;"All",IF(AND($C356="Yes",$D356=$B$10,$E356=$B$11),"Yes","No"),"--")),"--")</f>
        <v>Yes</v>
      </c>
      <c r="G356" s="64">
        <v>1127932.2578633656</v>
      </c>
      <c r="H356" s="65">
        <v>2766425.6496958337</v>
      </c>
      <c r="J356" s="42">
        <f>IFERROR(IF(ISNUMBER(K356),IF($B$13="Goal",COUNTIFS($G$17:$G$516,"&lt;"&amp;$G356,$F$17:$F$516,"Yes")+COUNTIFS(G$17:G356,G356),COUNTIFS($H$17:$H$516,"&lt;"&amp;$H356,$F$17:$F$516,"Yes")+COUNTIFS(H$17:H356,H356)),NA()),NA())</f>
        <v>152</v>
      </c>
      <c r="K356" s="11">
        <f t="shared" si="6"/>
        <v>1127932.2578633656</v>
      </c>
    </row>
    <row r="357" spans="1:11" x14ac:dyDescent="0.3">
      <c r="A357" s="14">
        <f>SUM(A356,1)</f>
        <v>341</v>
      </c>
      <c r="B357" s="56" t="s">
        <v>45</v>
      </c>
      <c r="C357" s="57" t="s">
        <v>36</v>
      </c>
      <c r="D357" s="57" t="s">
        <v>26</v>
      </c>
      <c r="E357" s="57" t="s">
        <v>23</v>
      </c>
      <c r="F357" s="13" t="str">
        <f>IFERROR(IF($B$11="All",IF(AND($C357="Yes",D357=$B$10),"Yes","No"),IF($B$11&lt;&gt;"All",IF(AND($C357="Yes",$D357=$B$10,$E357=$B$11),"Yes","No"),"--")),"--")</f>
        <v>Yes</v>
      </c>
      <c r="G357" s="64">
        <v>2911631.4451574278</v>
      </c>
      <c r="H357" s="65">
        <v>2775769.6776484833</v>
      </c>
      <c r="J357" s="42">
        <f>IFERROR(IF(ISNUMBER(K357),IF($B$13="Goal",COUNTIFS($G$17:$G$516,"&lt;"&amp;$G357,$F$17:$F$516,"Yes")+COUNTIFS(G$17:G357,G357),COUNTIFS($H$17:$H$516,"&lt;"&amp;$H357,$F$17:$F$516,"Yes")+COUNTIFS(H$17:H357,H357)),NA()),NA())</f>
        <v>401</v>
      </c>
      <c r="K357" s="11">
        <f t="shared" si="6"/>
        <v>2911631.4451574278</v>
      </c>
    </row>
    <row r="358" spans="1:11" x14ac:dyDescent="0.3">
      <c r="A358" s="14">
        <f>SUM(A357,1)</f>
        <v>342</v>
      </c>
      <c r="B358" s="56" t="s">
        <v>45</v>
      </c>
      <c r="C358" s="57" t="s">
        <v>36</v>
      </c>
      <c r="D358" s="57" t="s">
        <v>26</v>
      </c>
      <c r="E358" s="57" t="s">
        <v>23</v>
      </c>
      <c r="F358" s="13" t="str">
        <f>IFERROR(IF($B$11="All",IF(AND($C358="Yes",D358=$B$10),"Yes","No"),IF($B$11&lt;&gt;"All",IF(AND($C358="Yes",$D358=$B$10,$E358=$B$11),"Yes","No"),"--")),"--")</f>
        <v>Yes</v>
      </c>
      <c r="G358" s="64">
        <v>1135523.2812852783</v>
      </c>
      <c r="H358" s="65">
        <v>2791374.28263517</v>
      </c>
      <c r="J358" s="12">
        <f>IFERROR(IF(ISNUMBER(K358),IF($B$13="Goal",COUNTIFS($G$17:$G$516,"&lt;"&amp;$G358,$F$17:$F$516,"Yes")+COUNTIFS(G$17:G358,G358),COUNTIFS($H$17:$H$516,"&lt;"&amp;$H358,$F$17:$F$516,"Yes")+COUNTIFS(H$17:H358,H358)),NA()),NA())</f>
        <v>153</v>
      </c>
      <c r="K358" s="11">
        <f t="shared" si="6"/>
        <v>1135523.2812852783</v>
      </c>
    </row>
    <row r="359" spans="1:11" x14ac:dyDescent="0.3">
      <c r="A359" s="14">
        <f>SUM(A358,1)</f>
        <v>343</v>
      </c>
      <c r="B359" s="56" t="s">
        <v>45</v>
      </c>
      <c r="C359" s="57" t="s">
        <v>36</v>
      </c>
      <c r="D359" s="57" t="s">
        <v>26</v>
      </c>
      <c r="E359" s="57" t="s">
        <v>23</v>
      </c>
      <c r="F359" s="13" t="str">
        <f>IFERROR(IF($B$11="All",IF(AND($C359="Yes",D359=$B$10),"Yes","No"),IF($B$11&lt;&gt;"All",IF(AND($C359="Yes",$D359=$B$10,$E359=$B$11),"Yes","No"),"--")),"--")</f>
        <v>Yes</v>
      </c>
      <c r="G359" s="64">
        <v>4320744.5578363463</v>
      </c>
      <c r="H359" s="65">
        <v>2791450.7441151561</v>
      </c>
      <c r="J359" s="42">
        <f>IFERROR(IF(ISNUMBER(K359),IF($B$13="Goal",COUNTIFS($G$17:$G$516,"&lt;"&amp;$G359,$F$17:$F$516,"Yes")+COUNTIFS(G$17:G359,G359),COUNTIFS($H$17:$H$516,"&lt;"&amp;$H359,$F$17:$F$516,"Yes")+COUNTIFS(H$17:H359,H359)),NA()),NA())</f>
        <v>486</v>
      </c>
      <c r="K359" s="11">
        <f t="shared" si="6"/>
        <v>4320744.5578363463</v>
      </c>
    </row>
    <row r="360" spans="1:11" x14ac:dyDescent="0.3">
      <c r="A360" s="14">
        <f>SUM(A359,1)</f>
        <v>344</v>
      </c>
      <c r="B360" s="56" t="s">
        <v>45</v>
      </c>
      <c r="C360" s="57" t="s">
        <v>36</v>
      </c>
      <c r="D360" s="57" t="s">
        <v>26</v>
      </c>
      <c r="E360" s="57" t="s">
        <v>23</v>
      </c>
      <c r="F360" s="13" t="str">
        <f>IFERROR(IF($B$11="All",IF(AND($C360="Yes",D360=$B$10),"Yes","No"),IF($B$11&lt;&gt;"All",IF(AND($C360="Yes",$D360=$B$10,$E360=$B$11),"Yes","No"),"--")),"--")</f>
        <v>Yes</v>
      </c>
      <c r="G360" s="64">
        <v>935402.71943413338</v>
      </c>
      <c r="H360" s="65">
        <v>2794358.5664635636</v>
      </c>
      <c r="J360" s="42">
        <f>IFERROR(IF(ISNUMBER(K360),IF($B$13="Goal",COUNTIFS($G$17:$G$516,"&lt;"&amp;$G360,$F$17:$F$516,"Yes")+COUNTIFS(G$17:G360,G360),COUNTIFS($H$17:$H$516,"&lt;"&amp;$H360,$F$17:$F$516,"Yes")+COUNTIFS(H$17:H360,H360)),NA()),NA())</f>
        <v>129</v>
      </c>
      <c r="K360" s="11">
        <f t="shared" si="6"/>
        <v>935402.71943413338</v>
      </c>
    </row>
    <row r="361" spans="1:11" x14ac:dyDescent="0.3">
      <c r="A361" s="14">
        <f>SUM(A360,1)</f>
        <v>345</v>
      </c>
      <c r="B361" s="56" t="s">
        <v>45</v>
      </c>
      <c r="C361" s="57" t="s">
        <v>36</v>
      </c>
      <c r="D361" s="57" t="s">
        <v>26</v>
      </c>
      <c r="E361" s="57" t="s">
        <v>23</v>
      </c>
      <c r="F361" s="13" t="str">
        <f>IFERROR(IF($B$11="All",IF(AND($C361="Yes",D361=$B$10),"Yes","No"),IF($B$11&lt;&gt;"All",IF(AND($C361="Yes",$D361=$B$10,$E361=$B$11),"Yes","No"),"--")),"--")</f>
        <v>Yes</v>
      </c>
      <c r="G361" s="64">
        <v>2805668.9092275691</v>
      </c>
      <c r="H361" s="65">
        <v>2795815.0586347044</v>
      </c>
      <c r="J361" s="42">
        <f>IFERROR(IF(ISNUMBER(K361),IF($B$13="Goal",COUNTIFS($G$17:$G$516,"&lt;"&amp;$G361,$F$17:$F$516,"Yes")+COUNTIFS(G$17:G361,G361),COUNTIFS($H$17:$H$516,"&lt;"&amp;$H361,$F$17:$F$516,"Yes")+COUNTIFS(H$17:H361,H361)),NA()),NA())</f>
        <v>390</v>
      </c>
      <c r="K361" s="11">
        <f t="shared" si="6"/>
        <v>2805668.9092275691</v>
      </c>
    </row>
    <row r="362" spans="1:11" x14ac:dyDescent="0.3">
      <c r="A362" s="14">
        <f>SUM(A361,1)</f>
        <v>346</v>
      </c>
      <c r="B362" s="56" t="s">
        <v>45</v>
      </c>
      <c r="C362" s="57" t="s">
        <v>36</v>
      </c>
      <c r="D362" s="57" t="s">
        <v>26</v>
      </c>
      <c r="E362" s="57" t="s">
        <v>23</v>
      </c>
      <c r="F362" s="13" t="str">
        <f>IFERROR(IF($B$11="All",IF(AND($C362="Yes",D362=$B$10),"Yes","No"),IF($B$11&lt;&gt;"All",IF(AND($C362="Yes",$D362=$B$10,$E362=$B$11),"Yes","No"),"--")),"--")</f>
        <v>Yes</v>
      </c>
      <c r="G362" s="64">
        <v>4585982.300721691</v>
      </c>
      <c r="H362" s="65">
        <v>2801751.3269431717</v>
      </c>
      <c r="J362" s="12">
        <f>IFERROR(IF(ISNUMBER(K362),IF($B$13="Goal",COUNTIFS($G$17:$G$516,"&lt;"&amp;$G362,$F$17:$F$516,"Yes")+COUNTIFS(G$17:G362,G362),COUNTIFS($H$17:$H$516,"&lt;"&amp;$H362,$F$17:$F$516,"Yes")+COUNTIFS(H$17:H362,H362)),NA()),NA())</f>
        <v>495</v>
      </c>
      <c r="K362" s="11">
        <f t="shared" si="6"/>
        <v>4585982.300721691</v>
      </c>
    </row>
    <row r="363" spans="1:11" x14ac:dyDescent="0.3">
      <c r="A363" s="14">
        <f>SUM(A362,1)</f>
        <v>347</v>
      </c>
      <c r="B363" s="56" t="s">
        <v>45</v>
      </c>
      <c r="C363" s="57" t="s">
        <v>36</v>
      </c>
      <c r="D363" s="57" t="s">
        <v>26</v>
      </c>
      <c r="E363" s="57" t="s">
        <v>23</v>
      </c>
      <c r="F363" s="13" t="str">
        <f>IFERROR(IF($B$11="All",IF(AND($C363="Yes",D363=$B$10),"Yes","No"),IF($B$11&lt;&gt;"All",IF(AND($C363="Yes",$D363=$B$10,$E363=$B$11),"Yes","No"),"--")),"--")</f>
        <v>Yes</v>
      </c>
      <c r="G363" s="64">
        <v>2477663.9579967591</v>
      </c>
      <c r="H363" s="65">
        <v>2816045.7052770206</v>
      </c>
      <c r="J363" s="12">
        <f>IFERROR(IF(ISNUMBER(K363),IF($B$13="Goal",COUNTIFS($G$17:$G$516,"&lt;"&amp;$G363,$F$17:$F$516,"Yes")+COUNTIFS(G$17:G363,G363),COUNTIFS($H$17:$H$516,"&lt;"&amp;$H363,$F$17:$F$516,"Yes")+COUNTIFS(H$17:H363,H363)),NA()),NA())</f>
        <v>341</v>
      </c>
      <c r="K363" s="11">
        <f t="shared" si="6"/>
        <v>2477663.9579967591</v>
      </c>
    </row>
    <row r="364" spans="1:11" x14ac:dyDescent="0.3">
      <c r="A364" s="14">
        <f>SUM(A363,1)</f>
        <v>348</v>
      </c>
      <c r="B364" s="56" t="s">
        <v>45</v>
      </c>
      <c r="C364" s="57" t="s">
        <v>36</v>
      </c>
      <c r="D364" s="57" t="s">
        <v>26</v>
      </c>
      <c r="E364" s="57" t="s">
        <v>23</v>
      </c>
      <c r="F364" s="13" t="str">
        <f>IFERROR(IF($B$11="All",IF(AND($C364="Yes",D364=$B$10),"Yes","No"),IF($B$11&lt;&gt;"All",IF(AND($C364="Yes",$D364=$B$10,$E364=$B$11),"Yes","No"),"--")),"--")</f>
        <v>Yes</v>
      </c>
      <c r="G364" s="64">
        <v>1050661.7600579835</v>
      </c>
      <c r="H364" s="65">
        <v>2831178.5254855268</v>
      </c>
      <c r="J364" s="12">
        <f>IFERROR(IF(ISNUMBER(K364),IF($B$13="Goal",COUNTIFS($G$17:$G$516,"&lt;"&amp;$G364,$F$17:$F$516,"Yes")+COUNTIFS(G$17:G364,G364),COUNTIFS($H$17:$H$516,"&lt;"&amp;$H364,$F$17:$F$516,"Yes")+COUNTIFS(H$17:H364,H364)),NA()),NA())</f>
        <v>142</v>
      </c>
      <c r="K364" s="11">
        <f t="shared" si="6"/>
        <v>1050661.7600579835</v>
      </c>
    </row>
    <row r="365" spans="1:11" x14ac:dyDescent="0.3">
      <c r="A365" s="14">
        <f>SUM(A364,1)</f>
        <v>349</v>
      </c>
      <c r="B365" s="56" t="s">
        <v>45</v>
      </c>
      <c r="C365" s="57" t="s">
        <v>36</v>
      </c>
      <c r="D365" s="57" t="s">
        <v>26</v>
      </c>
      <c r="E365" s="57" t="s">
        <v>23</v>
      </c>
      <c r="F365" s="13" t="str">
        <f>IFERROR(IF($B$11="All",IF(AND($C365="Yes",D365=$B$10),"Yes","No"),IF($B$11&lt;&gt;"All",IF(AND($C365="Yes",$D365=$B$10,$E365=$B$11),"Yes","No"),"--")),"--")</f>
        <v>Yes</v>
      </c>
      <c r="G365" s="64">
        <v>3617376.6896306113</v>
      </c>
      <c r="H365" s="65">
        <v>2841432.9074523719</v>
      </c>
      <c r="J365" s="42">
        <f>IFERROR(IF(ISNUMBER(K365),IF($B$13="Goal",COUNTIFS($G$17:$G$516,"&lt;"&amp;$G365,$F$17:$F$516,"Yes")+COUNTIFS(G$17:G365,G365),COUNTIFS($H$17:$H$516,"&lt;"&amp;$H365,$F$17:$F$516,"Yes")+COUNTIFS(H$17:H365,H365)),NA()),NA())</f>
        <v>452</v>
      </c>
      <c r="K365" s="11">
        <f t="shared" si="6"/>
        <v>3617376.6896306113</v>
      </c>
    </row>
    <row r="366" spans="1:11" x14ac:dyDescent="0.3">
      <c r="A366" s="14">
        <f>SUM(A365,1)</f>
        <v>350</v>
      </c>
      <c r="B366" s="56" t="s">
        <v>45</v>
      </c>
      <c r="C366" s="57" t="s">
        <v>36</v>
      </c>
      <c r="D366" s="57" t="s">
        <v>26</v>
      </c>
      <c r="E366" s="57" t="s">
        <v>23</v>
      </c>
      <c r="F366" s="13" t="str">
        <f>IFERROR(IF($B$11="All",IF(AND($C366="Yes",D366=$B$10),"Yes","No"),IF($B$11&lt;&gt;"All",IF(AND($C366="Yes",$D366=$B$10,$E366=$B$11),"Yes","No"),"--")),"--")</f>
        <v>Yes</v>
      </c>
      <c r="G366" s="64">
        <v>2648968.610784254</v>
      </c>
      <c r="H366" s="65">
        <v>2857621.9194524246</v>
      </c>
      <c r="J366" s="42">
        <f>IFERROR(IF(ISNUMBER(K366),IF($B$13="Goal",COUNTIFS($G$17:$G$516,"&lt;"&amp;$G366,$F$17:$F$516,"Yes")+COUNTIFS(G$17:G366,G366),COUNTIFS($H$17:$H$516,"&lt;"&amp;$H366,$F$17:$F$516,"Yes")+COUNTIFS(H$17:H366,H366)),NA()),NA())</f>
        <v>370</v>
      </c>
      <c r="K366" s="11">
        <f t="shared" si="6"/>
        <v>2648968.610784254</v>
      </c>
    </row>
    <row r="367" spans="1:11" x14ac:dyDescent="0.3">
      <c r="A367" s="14">
        <f>SUM(A366,1)</f>
        <v>351</v>
      </c>
      <c r="B367" s="56" t="s">
        <v>45</v>
      </c>
      <c r="C367" s="57" t="s">
        <v>36</v>
      </c>
      <c r="D367" s="57" t="s">
        <v>26</v>
      </c>
      <c r="E367" s="57" t="s">
        <v>23</v>
      </c>
      <c r="F367" s="13" t="str">
        <f>IFERROR(IF($B$11="All",IF(AND($C367="Yes",D367=$B$10),"Yes","No"),IF($B$11&lt;&gt;"All",IF(AND($C367="Yes",$D367=$B$10,$E367=$B$11),"Yes","No"),"--")),"--")</f>
        <v>Yes</v>
      </c>
      <c r="G367" s="64">
        <v>1973600.47848693</v>
      </c>
      <c r="H367" s="65">
        <v>2858548.0224576783</v>
      </c>
      <c r="J367" s="42">
        <f>IFERROR(IF(ISNUMBER(K367),IF($B$13="Goal",COUNTIFS($G$17:$G$516,"&lt;"&amp;$G367,$F$17:$F$516,"Yes")+COUNTIFS(G$17:G367,G367),COUNTIFS($H$17:$H$516,"&lt;"&amp;$H367,$F$17:$F$516,"Yes")+COUNTIFS(H$17:H367,H367)),NA()),NA())</f>
        <v>255</v>
      </c>
      <c r="K367" s="11">
        <f t="shared" si="6"/>
        <v>1973600.47848693</v>
      </c>
    </row>
    <row r="368" spans="1:11" x14ac:dyDescent="0.3">
      <c r="A368" s="14">
        <f>SUM(A367,1)</f>
        <v>352</v>
      </c>
      <c r="B368" s="56" t="s">
        <v>45</v>
      </c>
      <c r="C368" s="57" t="s">
        <v>36</v>
      </c>
      <c r="D368" s="57" t="s">
        <v>26</v>
      </c>
      <c r="E368" s="57" t="s">
        <v>23</v>
      </c>
      <c r="F368" s="13" t="str">
        <f>IFERROR(IF($B$11="All",IF(AND($C368="Yes",D368=$B$10),"Yes","No"),IF($B$11&lt;&gt;"All",IF(AND($C368="Yes",$D368=$B$10,$E368=$B$11),"Yes","No"),"--")),"--")</f>
        <v>Yes</v>
      </c>
      <c r="G368" s="64">
        <v>2415462.7335699564</v>
      </c>
      <c r="H368" s="65">
        <v>2861194.0228681979</v>
      </c>
      <c r="J368" s="12">
        <f>IFERROR(IF(ISNUMBER(K368),IF($B$13="Goal",COUNTIFS($G$17:$G$516,"&lt;"&amp;$G368,$F$17:$F$516,"Yes")+COUNTIFS(G$17:G368,G368),COUNTIFS($H$17:$H$516,"&lt;"&amp;$H368,$F$17:$F$516,"Yes")+COUNTIFS(H$17:H368,H368)),NA()),NA())</f>
        <v>331</v>
      </c>
      <c r="K368" s="11">
        <f t="shared" si="6"/>
        <v>2415462.7335699564</v>
      </c>
    </row>
    <row r="369" spans="1:11" x14ac:dyDescent="0.3">
      <c r="A369" s="14">
        <f>SUM(A368,1)</f>
        <v>353</v>
      </c>
      <c r="B369" s="56" t="s">
        <v>45</v>
      </c>
      <c r="C369" s="57" t="s">
        <v>36</v>
      </c>
      <c r="D369" s="57" t="s">
        <v>26</v>
      </c>
      <c r="E369" s="57" t="s">
        <v>23</v>
      </c>
      <c r="F369" s="13" t="str">
        <f>IFERROR(IF($B$11="All",IF(AND($C369="Yes",D369=$B$10),"Yes","No"),IF($B$11&lt;&gt;"All",IF(AND($C369="Yes",$D369=$B$10,$E369=$B$11),"Yes","No"),"--")),"--")</f>
        <v>Yes</v>
      </c>
      <c r="G369" s="64">
        <v>2309439.5396100553</v>
      </c>
      <c r="H369" s="65">
        <v>2868636.5851800847</v>
      </c>
      <c r="J369" s="12">
        <f>IFERROR(IF(ISNUMBER(K369),IF($B$13="Goal",COUNTIFS($G$17:$G$516,"&lt;"&amp;$G369,$F$17:$F$516,"Yes")+COUNTIFS(G$17:G369,G369),COUNTIFS($H$17:$H$516,"&lt;"&amp;$H369,$F$17:$F$516,"Yes")+COUNTIFS(H$17:H369,H369)),NA()),NA())</f>
        <v>310</v>
      </c>
      <c r="K369" s="11">
        <f t="shared" si="6"/>
        <v>2309439.5396100553</v>
      </c>
    </row>
    <row r="370" spans="1:11" x14ac:dyDescent="0.3">
      <c r="A370" s="14">
        <f>SUM(A369,1)</f>
        <v>354</v>
      </c>
      <c r="B370" s="56" t="s">
        <v>45</v>
      </c>
      <c r="C370" s="57" t="s">
        <v>36</v>
      </c>
      <c r="D370" s="57" t="s">
        <v>26</v>
      </c>
      <c r="E370" s="57" t="s">
        <v>23</v>
      </c>
      <c r="F370" s="13" t="str">
        <f>IFERROR(IF($B$11="All",IF(AND($C370="Yes",D370=$B$10),"Yes","No"),IF($B$11&lt;&gt;"All",IF(AND($C370="Yes",$D370=$B$10,$E370=$B$11),"Yes","No"),"--")),"--")</f>
        <v>Yes</v>
      </c>
      <c r="G370" s="64">
        <v>197985.34118430273</v>
      </c>
      <c r="H370" s="65">
        <v>2881139.7027662979</v>
      </c>
      <c r="J370" s="12">
        <f>IFERROR(IF(ISNUMBER(K370),IF($B$13="Goal",COUNTIFS($G$17:$G$516,"&lt;"&amp;$G370,$F$17:$F$516,"Yes")+COUNTIFS(G$17:G370,G370),COUNTIFS($H$17:$H$516,"&lt;"&amp;$H370,$F$17:$F$516,"Yes")+COUNTIFS(H$17:H370,H370)),NA()),NA())</f>
        <v>29</v>
      </c>
      <c r="K370" s="11">
        <f t="shared" si="6"/>
        <v>197985.34118430273</v>
      </c>
    </row>
    <row r="371" spans="1:11" x14ac:dyDescent="0.3">
      <c r="A371" s="14">
        <f>SUM(A370,1)</f>
        <v>355</v>
      </c>
      <c r="B371" s="56" t="s">
        <v>45</v>
      </c>
      <c r="C371" s="57" t="s">
        <v>36</v>
      </c>
      <c r="D371" s="57" t="s">
        <v>26</v>
      </c>
      <c r="E371" s="57" t="s">
        <v>23</v>
      </c>
      <c r="F371" s="13" t="str">
        <f>IFERROR(IF($B$11="All",IF(AND($C371="Yes",D371=$B$10),"Yes","No"),IF($B$11&lt;&gt;"All",IF(AND($C371="Yes",$D371=$B$10,$E371=$B$11),"Yes","No"),"--")),"--")</f>
        <v>Yes</v>
      </c>
      <c r="G371" s="64">
        <v>1372061.2650760578</v>
      </c>
      <c r="H371" s="65">
        <v>2882276.5343579585</v>
      </c>
      <c r="J371" s="42">
        <f>IFERROR(IF(ISNUMBER(K371),IF($B$13="Goal",COUNTIFS($G$17:$G$516,"&lt;"&amp;$G371,$F$17:$F$516,"Yes")+COUNTIFS(G$17:G371,G371),COUNTIFS($H$17:$H$516,"&lt;"&amp;$H371,$F$17:$F$516,"Yes")+COUNTIFS(H$17:H371,H371)),NA()),NA())</f>
        <v>177</v>
      </c>
      <c r="K371" s="11">
        <f t="shared" si="6"/>
        <v>1372061.2650760578</v>
      </c>
    </row>
    <row r="372" spans="1:11" x14ac:dyDescent="0.3">
      <c r="A372" s="14">
        <f>SUM(A371,1)</f>
        <v>356</v>
      </c>
      <c r="B372" s="56" t="s">
        <v>45</v>
      </c>
      <c r="C372" s="57" t="s">
        <v>36</v>
      </c>
      <c r="D372" s="57" t="s">
        <v>26</v>
      </c>
      <c r="E372" s="57" t="s">
        <v>23</v>
      </c>
      <c r="F372" s="13" t="str">
        <f>IFERROR(IF($B$11="All",IF(AND($C372="Yes",D372=$B$10),"Yes","No"),IF($B$11&lt;&gt;"All",IF(AND($C372="Yes",$D372=$B$10,$E372=$B$11),"Yes","No"),"--")),"--")</f>
        <v>Yes</v>
      </c>
      <c r="G372" s="64">
        <v>1794389.4982653414</v>
      </c>
      <c r="H372" s="65">
        <v>2895320.7889500433</v>
      </c>
      <c r="J372" s="42">
        <f>IFERROR(IF(ISNUMBER(K372),IF($B$13="Goal",COUNTIFS($G$17:$G$516,"&lt;"&amp;$G372,$F$17:$F$516,"Yes")+COUNTIFS(G$17:G372,G372),COUNTIFS($H$17:$H$516,"&lt;"&amp;$H372,$F$17:$F$516,"Yes")+COUNTIFS(H$17:H372,H372)),NA()),NA())</f>
        <v>233</v>
      </c>
      <c r="K372" s="11">
        <f t="shared" si="6"/>
        <v>1794389.4982653414</v>
      </c>
    </row>
    <row r="373" spans="1:11" x14ac:dyDescent="0.3">
      <c r="A373" s="14">
        <f>SUM(A372,1)</f>
        <v>357</v>
      </c>
      <c r="B373" s="56" t="s">
        <v>45</v>
      </c>
      <c r="C373" s="57" t="s">
        <v>36</v>
      </c>
      <c r="D373" s="57" t="s">
        <v>26</v>
      </c>
      <c r="E373" s="57" t="s">
        <v>23</v>
      </c>
      <c r="F373" s="13" t="str">
        <f>IFERROR(IF($B$11="All",IF(AND($C373="Yes",D373=$B$10),"Yes","No"),IF($B$11&lt;&gt;"All",IF(AND($C373="Yes",$D373=$B$10,$E373=$B$11),"Yes","No"),"--")),"--")</f>
        <v>Yes</v>
      </c>
      <c r="G373" s="64">
        <v>2340382.0638823402</v>
      </c>
      <c r="H373" s="65">
        <v>2923567.922855197</v>
      </c>
      <c r="J373" s="12">
        <f>IFERROR(IF(ISNUMBER(K373),IF($B$13="Goal",COUNTIFS($G$17:$G$516,"&lt;"&amp;$G373,$F$17:$F$516,"Yes")+COUNTIFS(G$17:G373,G373),COUNTIFS($H$17:$H$516,"&lt;"&amp;$H373,$F$17:$F$516,"Yes")+COUNTIFS(H$17:H373,H373)),NA()),NA())</f>
        <v>318</v>
      </c>
      <c r="K373" s="11">
        <f t="shared" si="6"/>
        <v>2340382.0638823402</v>
      </c>
    </row>
    <row r="374" spans="1:11" x14ac:dyDescent="0.3">
      <c r="A374" s="14">
        <f>SUM(A373,1)</f>
        <v>358</v>
      </c>
      <c r="B374" s="56" t="s">
        <v>45</v>
      </c>
      <c r="C374" s="57" t="s">
        <v>36</v>
      </c>
      <c r="D374" s="57" t="s">
        <v>26</v>
      </c>
      <c r="E374" s="57" t="s">
        <v>23</v>
      </c>
      <c r="F374" s="13" t="str">
        <f>IFERROR(IF($B$11="All",IF(AND($C374="Yes",D374=$B$10),"Yes","No"),IF($B$11&lt;&gt;"All",IF(AND($C374="Yes",$D374=$B$10,$E374=$B$11),"Yes","No"),"--")),"--")</f>
        <v>Yes</v>
      </c>
      <c r="G374" s="64">
        <v>15374.991583454675</v>
      </c>
      <c r="H374" s="65">
        <v>2932069.443773448</v>
      </c>
      <c r="J374" s="12">
        <f>IFERROR(IF(ISNUMBER(K374),IF($B$13="Goal",COUNTIFS($G$17:$G$516,"&lt;"&amp;$G374,$F$17:$F$516,"Yes")+COUNTIFS(G$17:G374,G374),COUNTIFS($H$17:$H$516,"&lt;"&amp;$H374,$F$17:$F$516,"Yes")+COUNTIFS(H$17:H374,H374)),NA()),NA())</f>
        <v>1</v>
      </c>
      <c r="K374" s="11">
        <f t="shared" si="6"/>
        <v>15374.991583454675</v>
      </c>
    </row>
    <row r="375" spans="1:11" x14ac:dyDescent="0.3">
      <c r="A375" s="14">
        <f>SUM(A374,1)</f>
        <v>359</v>
      </c>
      <c r="B375" s="56" t="s">
        <v>45</v>
      </c>
      <c r="C375" s="57" t="s">
        <v>36</v>
      </c>
      <c r="D375" s="57" t="s">
        <v>26</v>
      </c>
      <c r="E375" s="57" t="s">
        <v>23</v>
      </c>
      <c r="F375" s="13" t="str">
        <f>IFERROR(IF($B$11="All",IF(AND($C375="Yes",D375=$B$10),"Yes","No"),IF($B$11&lt;&gt;"All",IF(AND($C375="Yes",$D375=$B$10,$E375=$B$11),"Yes","No"),"--")),"--")</f>
        <v>Yes</v>
      </c>
      <c r="G375" s="64">
        <v>1424332.4842134991</v>
      </c>
      <c r="H375" s="65">
        <v>2933713.1631207503</v>
      </c>
      <c r="J375" s="12">
        <f>IFERROR(IF(ISNUMBER(K375),IF($B$13="Goal",COUNTIFS($G$17:$G$516,"&lt;"&amp;$G375,$F$17:$F$516,"Yes")+COUNTIFS(G$17:G375,G375),COUNTIFS($H$17:$H$516,"&lt;"&amp;$H375,$F$17:$F$516,"Yes")+COUNTIFS(H$17:H375,H375)),NA()),NA())</f>
        <v>182</v>
      </c>
      <c r="K375" s="11">
        <f t="shared" si="6"/>
        <v>1424332.4842134991</v>
      </c>
    </row>
    <row r="376" spans="1:11" x14ac:dyDescent="0.3">
      <c r="A376" s="14">
        <f>SUM(A375,1)</f>
        <v>360</v>
      </c>
      <c r="B376" s="56" t="s">
        <v>45</v>
      </c>
      <c r="C376" s="57" t="s">
        <v>36</v>
      </c>
      <c r="D376" s="57" t="s">
        <v>26</v>
      </c>
      <c r="E376" s="57" t="s">
        <v>23</v>
      </c>
      <c r="F376" s="13" t="str">
        <f>IFERROR(IF($B$11="All",IF(AND($C376="Yes",D376=$B$10),"Yes","No"),IF($B$11&lt;&gt;"All",IF(AND($C376="Yes",$D376=$B$10,$E376=$B$11),"Yes","No"),"--")),"--")</f>
        <v>Yes</v>
      </c>
      <c r="G376" s="64">
        <v>1453964.9913588809</v>
      </c>
      <c r="H376" s="65">
        <v>2938198.6658862112</v>
      </c>
      <c r="J376" s="12">
        <f>IFERROR(IF(ISNUMBER(K376),IF($B$13="Goal",COUNTIFS($G$17:$G$516,"&lt;"&amp;$G376,$F$17:$F$516,"Yes")+COUNTIFS(G$17:G376,G376),COUNTIFS($H$17:$H$516,"&lt;"&amp;$H376,$F$17:$F$516,"Yes")+COUNTIFS(H$17:H376,H376)),NA()),NA())</f>
        <v>186</v>
      </c>
      <c r="K376" s="11">
        <f t="shared" si="6"/>
        <v>1453964.9913588809</v>
      </c>
    </row>
    <row r="377" spans="1:11" x14ac:dyDescent="0.3">
      <c r="A377" s="14">
        <f>SUM(A376,1)</f>
        <v>361</v>
      </c>
      <c r="B377" s="56" t="s">
        <v>45</v>
      </c>
      <c r="C377" s="57" t="s">
        <v>36</v>
      </c>
      <c r="D377" s="57" t="s">
        <v>26</v>
      </c>
      <c r="E377" s="57" t="s">
        <v>23</v>
      </c>
      <c r="F377" s="13" t="str">
        <f>IFERROR(IF($B$11="All",IF(AND($C377="Yes",D377=$B$10),"Yes","No"),IF($B$11&lt;&gt;"All",IF(AND($C377="Yes",$D377=$B$10,$E377=$B$11),"Yes","No"),"--")),"--")</f>
        <v>Yes</v>
      </c>
      <c r="G377" s="64">
        <v>3317251.9937752797</v>
      </c>
      <c r="H377" s="65">
        <v>2974072.8793944707</v>
      </c>
      <c r="J377" s="12">
        <f>IFERROR(IF(ISNUMBER(K377),IF($B$13="Goal",COUNTIFS($G$17:$G$516,"&lt;"&amp;$G377,$F$17:$F$516,"Yes")+COUNTIFS(G$17:G377,G377),COUNTIFS($H$17:$H$516,"&lt;"&amp;$H377,$F$17:$F$516,"Yes")+COUNTIFS(H$17:H377,H377)),NA()),NA())</f>
        <v>433</v>
      </c>
      <c r="K377" s="11">
        <f t="shared" si="6"/>
        <v>3317251.9937752797</v>
      </c>
    </row>
    <row r="378" spans="1:11" x14ac:dyDescent="0.3">
      <c r="A378" s="14">
        <f>SUM(A377,1)</f>
        <v>362</v>
      </c>
      <c r="B378" s="56" t="s">
        <v>45</v>
      </c>
      <c r="C378" s="57" t="s">
        <v>36</v>
      </c>
      <c r="D378" s="57" t="s">
        <v>26</v>
      </c>
      <c r="E378" s="57" t="s">
        <v>23</v>
      </c>
      <c r="F378" s="13" t="str">
        <f>IFERROR(IF($B$11="All",IF(AND($C378="Yes",D378=$B$10),"Yes","No"),IF($B$11&lt;&gt;"All",IF(AND($C378="Yes",$D378=$B$10,$E378=$B$11),"Yes","No"),"--")),"--")</f>
        <v>Yes</v>
      </c>
      <c r="G378" s="64">
        <v>929753.83996703837</v>
      </c>
      <c r="H378" s="65">
        <v>2999071.7131595802</v>
      </c>
      <c r="J378" s="42">
        <f>IFERROR(IF(ISNUMBER(K378),IF($B$13="Goal",COUNTIFS($G$17:$G$516,"&lt;"&amp;$G378,$F$17:$F$516,"Yes")+COUNTIFS(G$17:G378,G378),COUNTIFS($H$17:$H$516,"&lt;"&amp;$H378,$F$17:$F$516,"Yes")+COUNTIFS(H$17:H378,H378)),NA()),NA())</f>
        <v>127</v>
      </c>
      <c r="K378" s="11">
        <f t="shared" si="6"/>
        <v>929753.83996703837</v>
      </c>
    </row>
    <row r="379" spans="1:11" x14ac:dyDescent="0.3">
      <c r="A379" s="14">
        <f>SUM(A378,1)</f>
        <v>363</v>
      </c>
      <c r="B379" s="56" t="s">
        <v>45</v>
      </c>
      <c r="C379" s="57" t="s">
        <v>36</v>
      </c>
      <c r="D379" s="57" t="s">
        <v>26</v>
      </c>
      <c r="E379" s="57" t="s">
        <v>23</v>
      </c>
      <c r="F379" s="13" t="str">
        <f>IFERROR(IF($B$11="All",IF(AND($C379="Yes",D379=$B$10),"Yes","No"),IF($B$11&lt;&gt;"All",IF(AND($C379="Yes",$D379=$B$10,$E379=$B$11),"Yes","No"),"--")),"--")</f>
        <v>Yes</v>
      </c>
      <c r="G379" s="64">
        <v>4563150.4462065892</v>
      </c>
      <c r="H379" s="65">
        <v>3001005.210665457</v>
      </c>
      <c r="J379" s="12">
        <f>IFERROR(IF(ISNUMBER(K379),IF($B$13="Goal",COUNTIFS($G$17:$G$516,"&lt;"&amp;$G379,$F$17:$F$516,"Yes")+COUNTIFS(G$17:G379,G379),COUNTIFS($H$17:$H$516,"&lt;"&amp;$H379,$F$17:$F$516,"Yes")+COUNTIFS(H$17:H379,H379)),NA()),NA())</f>
        <v>494</v>
      </c>
      <c r="K379" s="11">
        <f t="shared" si="6"/>
        <v>4563150.4462065892</v>
      </c>
    </row>
    <row r="380" spans="1:11" x14ac:dyDescent="0.3">
      <c r="A380" s="14">
        <f>SUM(A379,1)</f>
        <v>364</v>
      </c>
      <c r="B380" s="56" t="s">
        <v>45</v>
      </c>
      <c r="C380" s="57" t="s">
        <v>36</v>
      </c>
      <c r="D380" s="57" t="s">
        <v>26</v>
      </c>
      <c r="E380" s="57" t="s">
        <v>23</v>
      </c>
      <c r="F380" s="13" t="str">
        <f>IFERROR(IF($B$11="All",IF(AND($C380="Yes",D380=$B$10),"Yes","No"),IF($B$11&lt;&gt;"All",IF(AND($C380="Yes",$D380=$B$10,$E380=$B$11),"Yes","No"),"--")),"--")</f>
        <v>Yes</v>
      </c>
      <c r="G380" s="64">
        <v>1962735.8095952449</v>
      </c>
      <c r="H380" s="65">
        <v>3025165.771005413</v>
      </c>
      <c r="J380" s="42">
        <f>IFERROR(IF(ISNUMBER(K380),IF($B$13="Goal",COUNTIFS($G$17:$G$516,"&lt;"&amp;$G380,$F$17:$F$516,"Yes")+COUNTIFS(G$17:G380,G380),COUNTIFS($H$17:$H$516,"&lt;"&amp;$H380,$F$17:$F$516,"Yes")+COUNTIFS(H$17:H380,H380)),NA()),NA())</f>
        <v>253</v>
      </c>
      <c r="K380" s="11">
        <f t="shared" si="6"/>
        <v>1962735.8095952449</v>
      </c>
    </row>
    <row r="381" spans="1:11" x14ac:dyDescent="0.3">
      <c r="A381" s="14">
        <f>SUM(A380,1)</f>
        <v>365</v>
      </c>
      <c r="B381" s="56" t="s">
        <v>45</v>
      </c>
      <c r="C381" s="57" t="s">
        <v>36</v>
      </c>
      <c r="D381" s="57" t="s">
        <v>26</v>
      </c>
      <c r="E381" s="57" t="s">
        <v>23</v>
      </c>
      <c r="F381" s="13" t="str">
        <f>IFERROR(IF($B$11="All",IF(AND($C381="Yes",D381=$B$10),"Yes","No"),IF($B$11&lt;&gt;"All",IF(AND($C381="Yes",$D381=$B$10,$E381=$B$11),"Yes","No"),"--")),"--")</f>
        <v>Yes</v>
      </c>
      <c r="G381" s="64">
        <v>2207763.6460919357</v>
      </c>
      <c r="H381" s="65">
        <v>3030444.6371237393</v>
      </c>
      <c r="J381" s="42">
        <f>IFERROR(IF(ISNUMBER(K381),IF($B$13="Goal",COUNTIFS($G$17:$G$516,"&lt;"&amp;$G381,$F$17:$F$516,"Yes")+COUNTIFS(G$17:G381,G381),COUNTIFS($H$17:$H$516,"&lt;"&amp;$H381,$F$17:$F$516,"Yes")+COUNTIFS(H$17:H381,H381)),NA()),NA())</f>
        <v>289</v>
      </c>
      <c r="K381" s="11">
        <f t="shared" si="6"/>
        <v>2207763.6460919357</v>
      </c>
    </row>
    <row r="382" spans="1:11" x14ac:dyDescent="0.3">
      <c r="A382" s="14">
        <v>1</v>
      </c>
      <c r="B382" s="56" t="s">
        <v>45</v>
      </c>
      <c r="C382" s="57" t="s">
        <v>36</v>
      </c>
      <c r="D382" s="57" t="s">
        <v>26</v>
      </c>
      <c r="E382" s="57" t="s">
        <v>22</v>
      </c>
      <c r="F382" s="13" t="str">
        <f>IFERROR(IF($B$11="All",IF(AND($C382="Yes",D382=$B$10),"Yes","No"),IF($B$11&lt;&gt;"All",IF(AND($C382="Yes",$D382=$B$10,$E382=$B$11),"Yes","No"),"--")),"--")</f>
        <v>Yes</v>
      </c>
      <c r="G382" s="64">
        <v>435002.46820305276</v>
      </c>
      <c r="H382" s="65">
        <v>3038322.6493178471</v>
      </c>
      <c r="J382" s="42">
        <f>IFERROR(IF(ISNUMBER(K382),IF($B$13="Goal",COUNTIFS($G$17:$G$516,"&lt;"&amp;$G382,$F$17:$F$516,"Yes")+COUNTIFS(G$17:G382,G382),COUNTIFS($H$17:$H$516,"&lt;"&amp;$H382,$F$17:$F$516,"Yes")+COUNTIFS(H$17:H382,H382)),NA()),NA())</f>
        <v>58</v>
      </c>
      <c r="K382" s="11">
        <f t="shared" si="6"/>
        <v>435002.46820305276</v>
      </c>
    </row>
    <row r="383" spans="1:11" x14ac:dyDescent="0.3">
      <c r="A383" s="14">
        <f>SUM(A382,1)</f>
        <v>2</v>
      </c>
      <c r="B383" s="56" t="s">
        <v>45</v>
      </c>
      <c r="C383" s="57" t="s">
        <v>36</v>
      </c>
      <c r="D383" s="57" t="s">
        <v>26</v>
      </c>
      <c r="E383" s="57" t="s">
        <v>23</v>
      </c>
      <c r="F383" s="13" t="str">
        <f>IFERROR(IF($B$11="All",IF(AND($C383="Yes",D383=$B$10),"Yes","No"),IF($B$11&lt;&gt;"All",IF(AND($C383="Yes",$D383=$B$10,$E383=$B$11),"Yes","No"),"--")),"--")</f>
        <v>Yes</v>
      </c>
      <c r="G383" s="64">
        <v>701204.0228732425</v>
      </c>
      <c r="H383" s="65">
        <v>3041977.5945223244</v>
      </c>
      <c r="J383" s="12">
        <f>IFERROR(IF(ISNUMBER(K383),IF($B$13="Goal",COUNTIFS($G$17:$G$516,"&lt;"&amp;$G383,$F$17:$F$516,"Yes")+COUNTIFS(G$17:G383,G383),COUNTIFS($H$17:$H$516,"&lt;"&amp;$H383,$F$17:$F$516,"Yes")+COUNTIFS(H$17:H383,H383)),NA()),NA())</f>
        <v>97</v>
      </c>
      <c r="K383" s="11">
        <f t="shared" si="6"/>
        <v>701204.0228732425</v>
      </c>
    </row>
    <row r="384" spans="1:11" x14ac:dyDescent="0.3">
      <c r="A384" s="14">
        <f>SUM(A383,1)</f>
        <v>3</v>
      </c>
      <c r="B384" s="56" t="s">
        <v>45</v>
      </c>
      <c r="C384" s="57" t="s">
        <v>36</v>
      </c>
      <c r="D384" s="57" t="s">
        <v>26</v>
      </c>
      <c r="E384" s="57" t="s">
        <v>23</v>
      </c>
      <c r="F384" s="13" t="str">
        <f>IFERROR(IF($B$11="All",IF(AND($C384="Yes",D384=$B$10),"Yes","No"),IF($B$11&lt;&gt;"All",IF(AND($C384="Yes",$D384=$B$10,$E384=$B$11),"Yes","No"),"--")),"--")</f>
        <v>Yes</v>
      </c>
      <c r="G384" s="64">
        <v>1174439.7537635223</v>
      </c>
      <c r="H384" s="65">
        <v>3051195.0141433394</v>
      </c>
      <c r="J384" s="42">
        <f>IFERROR(IF(ISNUMBER(K384),IF($B$13="Goal",COUNTIFS($G$17:$G$516,"&lt;"&amp;$G384,$F$17:$F$516,"Yes")+COUNTIFS(G$17:G384,G384),COUNTIFS($H$17:$H$516,"&lt;"&amp;$H384,$F$17:$F$516,"Yes")+COUNTIFS(H$17:H384,H384)),NA()),NA())</f>
        <v>157</v>
      </c>
      <c r="K384" s="11">
        <f t="shared" si="6"/>
        <v>1174439.7537635223</v>
      </c>
    </row>
    <row r="385" spans="1:11" x14ac:dyDescent="0.3">
      <c r="A385" s="14">
        <f>SUM(A384,1)</f>
        <v>4</v>
      </c>
      <c r="B385" s="56" t="s">
        <v>45</v>
      </c>
      <c r="C385" s="57" t="s">
        <v>36</v>
      </c>
      <c r="D385" s="57" t="s">
        <v>26</v>
      </c>
      <c r="E385" s="57" t="s">
        <v>23</v>
      </c>
      <c r="F385" s="13" t="str">
        <f>IFERROR(IF($B$11="All",IF(AND($C385="Yes",D385=$B$10),"Yes","No"),IF($B$11&lt;&gt;"All",IF(AND($C385="Yes",$D385=$B$10,$E385=$B$11),"Yes","No"),"--")),"--")</f>
        <v>Yes</v>
      </c>
      <c r="G385" s="64">
        <v>1671755.729157771</v>
      </c>
      <c r="H385" s="65">
        <v>3053992.0560219125</v>
      </c>
      <c r="J385" s="12">
        <f>IFERROR(IF(ISNUMBER(K385),IF($B$13="Goal",COUNTIFS($G$17:$G$516,"&lt;"&amp;$G385,$F$17:$F$516,"Yes")+COUNTIFS(G$17:G385,G385),COUNTIFS($H$17:$H$516,"&lt;"&amp;$H385,$F$17:$F$516,"Yes")+COUNTIFS(H$17:H385,H385)),NA()),NA())</f>
        <v>215</v>
      </c>
      <c r="K385" s="11">
        <f t="shared" si="6"/>
        <v>1671755.729157771</v>
      </c>
    </row>
    <row r="386" spans="1:11" x14ac:dyDescent="0.3">
      <c r="A386" s="14">
        <f>SUM(A385,1)</f>
        <v>5</v>
      </c>
      <c r="B386" s="56" t="s">
        <v>45</v>
      </c>
      <c r="C386" s="57" t="s">
        <v>36</v>
      </c>
      <c r="D386" s="57" t="s">
        <v>26</v>
      </c>
      <c r="E386" s="57" t="s">
        <v>23</v>
      </c>
      <c r="F386" s="13" t="str">
        <f>IFERROR(IF($B$11="All",IF(AND($C386="Yes",D386=$B$10),"Yes","No"),IF($B$11&lt;&gt;"All",IF(AND($C386="Yes",$D386=$B$10,$E386=$B$11),"Yes","No"),"--")),"--")</f>
        <v>Yes</v>
      </c>
      <c r="G386" s="64">
        <v>1413839.0922974255</v>
      </c>
      <c r="H386" s="65">
        <v>3068804.3378173029</v>
      </c>
      <c r="J386" s="12">
        <f>IFERROR(IF(ISNUMBER(K386),IF($B$13="Goal",COUNTIFS($G$17:$G$516,"&lt;"&amp;$G386,$F$17:$F$516,"Yes")+COUNTIFS(G$17:G386,G386),COUNTIFS($H$17:$H$516,"&lt;"&amp;$H386,$F$17:$F$516,"Yes")+COUNTIFS(H$17:H386,H386)),NA()),NA())</f>
        <v>181</v>
      </c>
      <c r="K386" s="11">
        <f t="shared" si="6"/>
        <v>1413839.0922974255</v>
      </c>
    </row>
    <row r="387" spans="1:11" x14ac:dyDescent="0.3">
      <c r="A387" s="14">
        <f>SUM(A386,1)</f>
        <v>6</v>
      </c>
      <c r="B387" s="56" t="s">
        <v>45</v>
      </c>
      <c r="C387" s="57" t="s">
        <v>36</v>
      </c>
      <c r="D387" s="57" t="s">
        <v>26</v>
      </c>
      <c r="E387" s="57" t="s">
        <v>23</v>
      </c>
      <c r="F387" s="13" t="str">
        <f>IFERROR(IF($B$11="All",IF(AND($C387="Yes",D387=$B$10),"Yes","No"),IF($B$11&lt;&gt;"All",IF(AND($C387="Yes",$D387=$B$10,$E387=$B$11),"Yes","No"),"--")),"--")</f>
        <v>Yes</v>
      </c>
      <c r="G387" s="64">
        <v>1314588.2411188327</v>
      </c>
      <c r="H387" s="65">
        <v>3069731.3305674694</v>
      </c>
      <c r="J387" s="42">
        <f>IFERROR(IF(ISNUMBER(K387),IF($B$13="Goal",COUNTIFS($G$17:$G$516,"&lt;"&amp;$G387,$F$17:$F$516,"Yes")+COUNTIFS(G$17:G387,G387),COUNTIFS($H$17:$H$516,"&lt;"&amp;$H387,$F$17:$F$516,"Yes")+COUNTIFS(H$17:H387,H387)),NA()),NA())</f>
        <v>173</v>
      </c>
      <c r="K387" s="11">
        <f t="shared" si="6"/>
        <v>1314588.2411188327</v>
      </c>
    </row>
    <row r="388" spans="1:11" x14ac:dyDescent="0.3">
      <c r="A388" s="14">
        <f>SUM(A387,1)</f>
        <v>7</v>
      </c>
      <c r="B388" s="56" t="s">
        <v>45</v>
      </c>
      <c r="C388" s="57" t="s">
        <v>36</v>
      </c>
      <c r="D388" s="57" t="s">
        <v>26</v>
      </c>
      <c r="E388" s="57" t="s">
        <v>23</v>
      </c>
      <c r="F388" s="13" t="str">
        <f>IFERROR(IF($B$11="All",IF(AND($C388="Yes",D388=$B$10),"Yes","No"),IF($B$11&lt;&gt;"All",IF(AND($C388="Yes",$D388=$B$10,$E388=$B$11),"Yes","No"),"--")),"--")</f>
        <v>Yes</v>
      </c>
      <c r="G388" s="64">
        <v>3322725.7263245452</v>
      </c>
      <c r="H388" s="65">
        <v>3076020.7022495018</v>
      </c>
      <c r="J388" s="12">
        <f>IFERROR(IF(ISNUMBER(K388),IF($B$13="Goal",COUNTIFS($G$17:$G$516,"&lt;"&amp;$G388,$F$17:$F$516,"Yes")+COUNTIFS(G$17:G388,G388),COUNTIFS($H$17:$H$516,"&lt;"&amp;$H388,$F$17:$F$516,"Yes")+COUNTIFS(H$17:H388,H388)),NA()),NA())</f>
        <v>434</v>
      </c>
      <c r="K388" s="11">
        <f t="shared" si="6"/>
        <v>3322725.7263245452</v>
      </c>
    </row>
    <row r="389" spans="1:11" x14ac:dyDescent="0.3">
      <c r="A389" s="14">
        <f>SUM(A388,1)</f>
        <v>8</v>
      </c>
      <c r="B389" s="56" t="s">
        <v>45</v>
      </c>
      <c r="C389" s="57" t="s">
        <v>36</v>
      </c>
      <c r="D389" s="57" t="s">
        <v>26</v>
      </c>
      <c r="E389" s="57" t="s">
        <v>23</v>
      </c>
      <c r="F389" s="13" t="str">
        <f>IFERROR(IF($B$11="All",IF(AND($C389="Yes",D389=$B$10),"Yes","No"),IF($B$11&lt;&gt;"All",IF(AND($C389="Yes",$D389=$B$10,$E389=$B$11),"Yes","No"),"--")),"--")</f>
        <v>Yes</v>
      </c>
      <c r="G389" s="64">
        <v>1978029.8090979918</v>
      </c>
      <c r="H389" s="65">
        <v>3077918.3190666707</v>
      </c>
      <c r="J389" s="12">
        <f>IFERROR(IF(ISNUMBER(K389),IF($B$13="Goal",COUNTIFS($G$17:$G$516,"&lt;"&amp;$G389,$F$17:$F$516,"Yes")+COUNTIFS(G$17:G389,G389),COUNTIFS($H$17:$H$516,"&lt;"&amp;$H389,$F$17:$F$516,"Yes")+COUNTIFS(H$17:H389,H389)),NA()),NA())</f>
        <v>256</v>
      </c>
      <c r="K389" s="11">
        <f t="shared" si="6"/>
        <v>1978029.8090979918</v>
      </c>
    </row>
    <row r="390" spans="1:11" x14ac:dyDescent="0.3">
      <c r="A390" s="14">
        <f>SUM(A389,1)</f>
        <v>9</v>
      </c>
      <c r="B390" s="56" t="s">
        <v>45</v>
      </c>
      <c r="C390" s="57" t="s">
        <v>36</v>
      </c>
      <c r="D390" s="57" t="s">
        <v>26</v>
      </c>
      <c r="E390" s="57" t="s">
        <v>23</v>
      </c>
      <c r="F390" s="13" t="str">
        <f>IFERROR(IF($B$11="All",IF(AND($C390="Yes",D390=$B$10),"Yes","No"),IF($B$11&lt;&gt;"All",IF(AND($C390="Yes",$D390=$B$10,$E390=$B$11),"Yes","No"),"--")),"--")</f>
        <v>Yes</v>
      </c>
      <c r="G390" s="64">
        <v>524934.2676577128</v>
      </c>
      <c r="H390" s="65">
        <v>3079517.8738644272</v>
      </c>
      <c r="J390" s="42">
        <f>IFERROR(IF(ISNUMBER(K390),IF($B$13="Goal",COUNTIFS($G$17:$G$516,"&lt;"&amp;$G390,$F$17:$F$516,"Yes")+COUNTIFS(G$17:G390,G390),COUNTIFS($H$17:$H$516,"&lt;"&amp;$H390,$F$17:$F$516,"Yes")+COUNTIFS(H$17:H390,H390)),NA()),NA())</f>
        <v>67</v>
      </c>
      <c r="K390" s="11">
        <f t="shared" si="6"/>
        <v>524934.2676577128</v>
      </c>
    </row>
    <row r="391" spans="1:11" x14ac:dyDescent="0.3">
      <c r="A391" s="14">
        <f>SUM(A390,1)</f>
        <v>10</v>
      </c>
      <c r="B391" s="56" t="s">
        <v>45</v>
      </c>
      <c r="C391" s="57" t="s">
        <v>36</v>
      </c>
      <c r="D391" s="57" t="s">
        <v>26</v>
      </c>
      <c r="E391" s="57" t="s">
        <v>23</v>
      </c>
      <c r="F391" s="13" t="str">
        <f>IFERROR(IF($B$11="All",IF(AND($C391="Yes",D391=$B$10),"Yes","No"),IF($B$11&lt;&gt;"All",IF(AND($C391="Yes",$D391=$B$10,$E391=$B$11),"Yes","No"),"--")),"--")</f>
        <v>Yes</v>
      </c>
      <c r="G391" s="64">
        <v>2878107.5000820104</v>
      </c>
      <c r="H391" s="65">
        <v>3082129.892201425</v>
      </c>
      <c r="J391" s="12">
        <f>IFERROR(IF(ISNUMBER(K391),IF($B$13="Goal",COUNTIFS($G$17:$G$516,"&lt;"&amp;$G391,$F$17:$F$516,"Yes")+COUNTIFS(G$17:G391,G391),COUNTIFS($H$17:$H$516,"&lt;"&amp;$H391,$F$17:$F$516,"Yes")+COUNTIFS(H$17:H391,H391)),NA()),NA())</f>
        <v>399</v>
      </c>
      <c r="K391" s="11">
        <f t="shared" si="6"/>
        <v>2878107.5000820104</v>
      </c>
    </row>
    <row r="392" spans="1:11" x14ac:dyDescent="0.3">
      <c r="A392" s="14">
        <f>SUM(A391,1)</f>
        <v>11</v>
      </c>
      <c r="B392" s="56" t="s">
        <v>45</v>
      </c>
      <c r="C392" s="57" t="s">
        <v>36</v>
      </c>
      <c r="D392" s="57" t="s">
        <v>26</v>
      </c>
      <c r="E392" s="57" t="s">
        <v>23</v>
      </c>
      <c r="F392" s="13" t="str">
        <f>IFERROR(IF($B$11="All",IF(AND($C392="Yes",D392=$B$10),"Yes","No"),IF($B$11&lt;&gt;"All",IF(AND($C392="Yes",$D392=$B$10,$E392=$B$11),"Yes","No"),"--")),"--")</f>
        <v>Yes</v>
      </c>
      <c r="G392" s="64">
        <v>37952.146294942111</v>
      </c>
      <c r="H392" s="65">
        <v>3082732.3594365125</v>
      </c>
      <c r="J392" s="12">
        <f>IFERROR(IF(ISNUMBER(K392),IF($B$13="Goal",COUNTIFS($G$17:$G$516,"&lt;"&amp;$G392,$F$17:$F$516,"Yes")+COUNTIFS(G$17:G392,G392),COUNTIFS($H$17:$H$516,"&lt;"&amp;$H392,$F$17:$F$516,"Yes")+COUNTIFS(H$17:H392,H392)),NA()),NA())</f>
        <v>6</v>
      </c>
      <c r="K392" s="11">
        <f t="shared" si="6"/>
        <v>37952.146294942111</v>
      </c>
    </row>
    <row r="393" spans="1:11" x14ac:dyDescent="0.3">
      <c r="A393" s="14">
        <f>SUM(A392,1)</f>
        <v>12</v>
      </c>
      <c r="B393" s="56" t="s">
        <v>45</v>
      </c>
      <c r="C393" s="57" t="s">
        <v>36</v>
      </c>
      <c r="D393" s="57" t="s">
        <v>26</v>
      </c>
      <c r="E393" s="57" t="s">
        <v>23</v>
      </c>
      <c r="F393" s="13" t="str">
        <f>IFERROR(IF($B$11="All",IF(AND($C393="Yes",D393=$B$10),"Yes","No"),IF($B$11&lt;&gt;"All",IF(AND($C393="Yes",$D393=$B$10,$E393=$B$11),"Yes","No"),"--")),"--")</f>
        <v>Yes</v>
      </c>
      <c r="G393" s="64">
        <v>1567419.6418974381</v>
      </c>
      <c r="H393" s="65">
        <v>3118235.6950224005</v>
      </c>
      <c r="J393" s="12">
        <f>IFERROR(IF(ISNUMBER(K393),IF($B$13="Goal",COUNTIFS($G$17:$G$516,"&lt;"&amp;$G393,$F$17:$F$516,"Yes")+COUNTIFS(G$17:G393,G393),COUNTIFS($H$17:$H$516,"&lt;"&amp;$H393,$F$17:$F$516,"Yes")+COUNTIFS(H$17:H393,H393)),NA()),NA())</f>
        <v>203</v>
      </c>
      <c r="K393" s="11">
        <f t="shared" si="6"/>
        <v>1567419.6418974381</v>
      </c>
    </row>
    <row r="394" spans="1:11" x14ac:dyDescent="0.3">
      <c r="A394" s="14">
        <f>SUM(A393,1)</f>
        <v>13</v>
      </c>
      <c r="B394" s="56" t="s">
        <v>45</v>
      </c>
      <c r="C394" s="57" t="s">
        <v>36</v>
      </c>
      <c r="D394" s="57" t="s">
        <v>26</v>
      </c>
      <c r="E394" s="57" t="s">
        <v>23</v>
      </c>
      <c r="F394" s="13" t="str">
        <f>IFERROR(IF($B$11="All",IF(AND($C394="Yes",D394=$B$10),"Yes","No"),IF($B$11&lt;&gt;"All",IF(AND($C394="Yes",$D394=$B$10,$E394=$B$11),"Yes","No"),"--")),"--")</f>
        <v>Yes</v>
      </c>
      <c r="G394" s="64">
        <v>4112537.2731710509</v>
      </c>
      <c r="H394" s="65">
        <v>3118642.7690139385</v>
      </c>
      <c r="J394" s="12">
        <f>IFERROR(IF(ISNUMBER(K394),IF($B$13="Goal",COUNTIFS($G$17:$G$516,"&lt;"&amp;$G394,$F$17:$F$516,"Yes")+COUNTIFS(G$17:G394,G394),COUNTIFS($H$17:$H$516,"&lt;"&amp;$H394,$F$17:$F$516,"Yes")+COUNTIFS(H$17:H394,H394)),NA()),NA())</f>
        <v>480</v>
      </c>
      <c r="K394" s="11">
        <f t="shared" si="6"/>
        <v>4112537.2731710509</v>
      </c>
    </row>
    <row r="395" spans="1:11" x14ac:dyDescent="0.3">
      <c r="A395" s="14">
        <f>SUM(A394,1)</f>
        <v>14</v>
      </c>
      <c r="B395" s="56" t="s">
        <v>45</v>
      </c>
      <c r="C395" s="57" t="s">
        <v>36</v>
      </c>
      <c r="D395" s="57" t="s">
        <v>26</v>
      </c>
      <c r="E395" s="57" t="s">
        <v>23</v>
      </c>
      <c r="F395" s="13" t="str">
        <f>IFERROR(IF($B$11="All",IF(AND($C395="Yes",D395=$B$10),"Yes","No"),IF($B$11&lt;&gt;"All",IF(AND($C395="Yes",$D395=$B$10,$E395=$B$11),"Yes","No"),"--")),"--")</f>
        <v>Yes</v>
      </c>
      <c r="G395" s="64">
        <v>2969413.6103412122</v>
      </c>
      <c r="H395" s="65">
        <v>3122511.6040687021</v>
      </c>
      <c r="J395" s="12">
        <f>IFERROR(IF(ISNUMBER(K395),IF($B$13="Goal",COUNTIFS($G$17:$G$516,"&lt;"&amp;$G395,$F$17:$F$516,"Yes")+COUNTIFS(G$17:G395,G395),COUNTIFS($H$17:$H$516,"&lt;"&amp;$H395,$F$17:$F$516,"Yes")+COUNTIFS(H$17:H395,H395)),NA()),NA())</f>
        <v>409</v>
      </c>
      <c r="K395" s="11">
        <f t="shared" si="6"/>
        <v>2969413.6103412122</v>
      </c>
    </row>
    <row r="396" spans="1:11" x14ac:dyDescent="0.3">
      <c r="A396" s="14">
        <f>SUM(A395,1)</f>
        <v>15</v>
      </c>
      <c r="B396" s="56" t="s">
        <v>45</v>
      </c>
      <c r="C396" s="57" t="s">
        <v>36</v>
      </c>
      <c r="D396" s="57" t="s">
        <v>26</v>
      </c>
      <c r="E396" s="57" t="s">
        <v>23</v>
      </c>
      <c r="F396" s="13" t="str">
        <f>IFERROR(IF($B$11="All",IF(AND($C396="Yes",D396=$B$10),"Yes","No"),IF($B$11&lt;&gt;"All",IF(AND($C396="Yes",$D396=$B$10,$E396=$B$11),"Yes","No"),"--")),"--")</f>
        <v>Yes</v>
      </c>
      <c r="G396" s="64">
        <v>2233368.937644829</v>
      </c>
      <c r="H396" s="65">
        <v>3125127.2457384141</v>
      </c>
      <c r="J396" s="42">
        <f>IFERROR(IF(ISNUMBER(K396),IF($B$13="Goal",COUNTIFS($G$17:$G$516,"&lt;"&amp;$G396,$F$17:$F$516,"Yes")+COUNTIFS(G$17:G396,G396),COUNTIFS($H$17:$H$516,"&lt;"&amp;$H396,$F$17:$F$516,"Yes")+COUNTIFS(H$17:H396,H396)),NA()),NA())</f>
        <v>298</v>
      </c>
      <c r="K396" s="11">
        <f t="shared" si="6"/>
        <v>2233368.937644829</v>
      </c>
    </row>
    <row r="397" spans="1:11" x14ac:dyDescent="0.3">
      <c r="A397" s="14">
        <f>SUM(A396,1)</f>
        <v>16</v>
      </c>
      <c r="B397" s="56" t="s">
        <v>45</v>
      </c>
      <c r="C397" s="57" t="s">
        <v>36</v>
      </c>
      <c r="D397" s="57" t="s">
        <v>26</v>
      </c>
      <c r="E397" s="57" t="s">
        <v>23</v>
      </c>
      <c r="F397" s="13" t="str">
        <f>IFERROR(IF($B$11="All",IF(AND($C397="Yes",D397=$B$10),"Yes","No"),IF($B$11&lt;&gt;"All",IF(AND($C397="Yes",$D397=$B$10,$E397=$B$11),"Yes","No"),"--")),"--")</f>
        <v>Yes</v>
      </c>
      <c r="G397" s="64">
        <v>540727.47736594861</v>
      </c>
      <c r="H397" s="65">
        <v>3125975.435228711</v>
      </c>
      <c r="J397" s="12">
        <f>IFERROR(IF(ISNUMBER(K397),IF($B$13="Goal",COUNTIFS($G$17:$G$516,"&lt;"&amp;$G397,$F$17:$F$516,"Yes")+COUNTIFS(G$17:G397,G397),COUNTIFS($H$17:$H$516,"&lt;"&amp;$H397,$F$17:$F$516,"Yes")+COUNTIFS(H$17:H397,H397)),NA()),NA())</f>
        <v>69</v>
      </c>
      <c r="K397" s="11">
        <f t="shared" si="6"/>
        <v>540727.47736594861</v>
      </c>
    </row>
    <row r="398" spans="1:11" x14ac:dyDescent="0.3">
      <c r="A398" s="14">
        <f>SUM(A397,1)</f>
        <v>17</v>
      </c>
      <c r="B398" s="56" t="s">
        <v>45</v>
      </c>
      <c r="C398" s="57" t="s">
        <v>36</v>
      </c>
      <c r="D398" s="57" t="s">
        <v>26</v>
      </c>
      <c r="E398" s="57" t="s">
        <v>23</v>
      </c>
      <c r="F398" s="13" t="str">
        <f>IFERROR(IF($B$11="All",IF(AND($C398="Yes",D398=$B$10),"Yes","No"),IF($B$11&lt;&gt;"All",IF(AND($C398="Yes",$D398=$B$10,$E398=$B$11),"Yes","No"),"--")),"--")</f>
        <v>Yes</v>
      </c>
      <c r="G398" s="64">
        <v>2782079.787662155</v>
      </c>
      <c r="H398" s="65">
        <v>3131179.0109140533</v>
      </c>
      <c r="J398" s="42">
        <f>IFERROR(IF(ISNUMBER(K398),IF($B$13="Goal",COUNTIFS($G$17:$G$516,"&lt;"&amp;$G398,$F$17:$F$516,"Yes")+COUNTIFS(G$17:G398,G398),COUNTIFS($H$17:$H$516,"&lt;"&amp;$H398,$F$17:$F$516,"Yes")+COUNTIFS(H$17:H398,H398)),NA()),NA())</f>
        <v>387</v>
      </c>
      <c r="K398" s="11">
        <f t="shared" si="6"/>
        <v>2782079.787662155</v>
      </c>
    </row>
    <row r="399" spans="1:11" x14ac:dyDescent="0.3">
      <c r="A399" s="14">
        <f>SUM(A398,1)</f>
        <v>18</v>
      </c>
      <c r="B399" s="56" t="s">
        <v>45</v>
      </c>
      <c r="C399" s="57" t="s">
        <v>36</v>
      </c>
      <c r="D399" s="57" t="s">
        <v>26</v>
      </c>
      <c r="E399" s="57" t="s">
        <v>23</v>
      </c>
      <c r="F399" s="13" t="str">
        <f>IFERROR(IF($B$11="All",IF(AND($C399="Yes",D399=$B$10),"Yes","No"),IF($B$11&lt;&gt;"All",IF(AND($C399="Yes",$D399=$B$10,$E399=$B$11),"Yes","No"),"--")),"--")</f>
        <v>Yes</v>
      </c>
      <c r="G399" s="64">
        <v>4299255.5786625994</v>
      </c>
      <c r="H399" s="65">
        <v>3134810.2511601485</v>
      </c>
      <c r="J399" s="42">
        <f>IFERROR(IF(ISNUMBER(K399),IF($B$13="Goal",COUNTIFS($G$17:$G$516,"&lt;"&amp;$G399,$F$17:$F$516,"Yes")+COUNTIFS(G$17:G399,G399),COUNTIFS($H$17:$H$516,"&lt;"&amp;$H399,$F$17:$F$516,"Yes")+COUNTIFS(H$17:H399,H399)),NA()),NA())</f>
        <v>485</v>
      </c>
      <c r="K399" s="11">
        <f t="shared" si="6"/>
        <v>4299255.5786625994</v>
      </c>
    </row>
    <row r="400" spans="1:11" x14ac:dyDescent="0.3">
      <c r="A400" s="14">
        <f>SUM(A399,1)</f>
        <v>19</v>
      </c>
      <c r="B400" s="56" t="s">
        <v>45</v>
      </c>
      <c r="C400" s="57" t="s">
        <v>36</v>
      </c>
      <c r="D400" s="57" t="s">
        <v>26</v>
      </c>
      <c r="E400" s="57" t="s">
        <v>23</v>
      </c>
      <c r="F400" s="13" t="str">
        <f>IFERROR(IF($B$11="All",IF(AND($C400="Yes",D400=$B$10),"Yes","No"),IF($B$11&lt;&gt;"All",IF(AND($C400="Yes",$D400=$B$10,$E400=$B$11),"Yes","No"),"--")),"--")</f>
        <v>Yes</v>
      </c>
      <c r="G400" s="64">
        <v>588779.5043359343</v>
      </c>
      <c r="H400" s="65">
        <v>3135002.3416026202</v>
      </c>
      <c r="J400" s="12">
        <f>IFERROR(IF(ISNUMBER(K400),IF($B$13="Goal",COUNTIFS($G$17:$G$516,"&lt;"&amp;$G400,$F$17:$F$516,"Yes")+COUNTIFS(G$17:G400,G400),COUNTIFS($H$17:$H$516,"&lt;"&amp;$H400,$F$17:$F$516,"Yes")+COUNTIFS(H$17:H400,H400)),NA()),NA())</f>
        <v>77</v>
      </c>
      <c r="K400" s="11">
        <f t="shared" si="6"/>
        <v>588779.5043359343</v>
      </c>
    </row>
    <row r="401" spans="1:11" x14ac:dyDescent="0.3">
      <c r="A401" s="14">
        <f>SUM(A400,1)</f>
        <v>20</v>
      </c>
      <c r="B401" s="56" t="s">
        <v>45</v>
      </c>
      <c r="C401" s="57" t="s">
        <v>36</v>
      </c>
      <c r="D401" s="57" t="s">
        <v>26</v>
      </c>
      <c r="E401" s="57" t="s">
        <v>23</v>
      </c>
      <c r="F401" s="13" t="str">
        <f>IFERROR(IF($B$11="All",IF(AND($C401="Yes",D401=$B$10),"Yes","No"),IF($B$11&lt;&gt;"All",IF(AND($C401="Yes",$D401=$B$10,$E401=$B$11),"Yes","No"),"--")),"--")</f>
        <v>Yes</v>
      </c>
      <c r="G401" s="64">
        <v>2397314.9426136673</v>
      </c>
      <c r="H401" s="65">
        <v>3144313.7135732481</v>
      </c>
      <c r="J401" s="42">
        <f>IFERROR(IF(ISNUMBER(K401),IF($B$13="Goal",COUNTIFS($G$17:$G$516,"&lt;"&amp;$G401,$F$17:$F$516,"Yes")+COUNTIFS(G$17:G401,G401),COUNTIFS($H$17:$H$516,"&lt;"&amp;$H401,$F$17:$F$516,"Yes")+COUNTIFS(H$17:H401,H401)),NA()),NA())</f>
        <v>327</v>
      </c>
      <c r="K401" s="11">
        <f t="shared" si="6"/>
        <v>2397314.9426136673</v>
      </c>
    </row>
    <row r="402" spans="1:11" x14ac:dyDescent="0.3">
      <c r="A402" s="14">
        <f>SUM(A401,1)</f>
        <v>21</v>
      </c>
      <c r="B402" s="56" t="s">
        <v>45</v>
      </c>
      <c r="C402" s="57" t="s">
        <v>36</v>
      </c>
      <c r="D402" s="57" t="s">
        <v>26</v>
      </c>
      <c r="E402" s="57" t="s">
        <v>23</v>
      </c>
      <c r="F402" s="13" t="str">
        <f>IFERROR(IF($B$11="All",IF(AND($C402="Yes",D402=$B$10),"Yes","No"),IF($B$11&lt;&gt;"All",IF(AND($C402="Yes",$D402=$B$10,$E402=$B$11),"Yes","No"),"--")),"--")</f>
        <v>Yes</v>
      </c>
      <c r="G402" s="64">
        <v>934813.39147507842</v>
      </c>
      <c r="H402" s="65">
        <v>3145968.9808215387</v>
      </c>
      <c r="J402" s="12">
        <f>IFERROR(IF(ISNUMBER(K402),IF($B$13="Goal",COUNTIFS($G$17:$G$516,"&lt;"&amp;$G402,$F$17:$F$516,"Yes")+COUNTIFS(G$17:G402,G402),COUNTIFS($H$17:$H$516,"&lt;"&amp;$H402,$F$17:$F$516,"Yes")+COUNTIFS(H$17:H402,H402)),NA()),NA())</f>
        <v>128</v>
      </c>
      <c r="K402" s="11">
        <f t="shared" ref="K402:K465" si="7">IFERROR(IF($F402="Yes",IF($B$13="Goal",IF(ISNUMBER(G402),G402,NA()),IF(ISNUMBER(H402),H402,NA())),NA()),NA())</f>
        <v>934813.39147507842</v>
      </c>
    </row>
    <row r="403" spans="1:11" x14ac:dyDescent="0.3">
      <c r="A403" s="14">
        <f>SUM(A402,1)</f>
        <v>22</v>
      </c>
      <c r="B403" s="56" t="s">
        <v>45</v>
      </c>
      <c r="C403" s="57" t="s">
        <v>36</v>
      </c>
      <c r="D403" s="57" t="s">
        <v>26</v>
      </c>
      <c r="E403" s="57" t="s">
        <v>23</v>
      </c>
      <c r="F403" s="13" t="str">
        <f>IFERROR(IF($B$11="All",IF(AND($C403="Yes",D403=$B$10),"Yes","No"),IF($B$11&lt;&gt;"All",IF(AND($C403="Yes",$D403=$B$10,$E403=$B$11),"Yes","No"),"--")),"--")</f>
        <v>Yes</v>
      </c>
      <c r="G403" s="64">
        <v>330166.86486696592</v>
      </c>
      <c r="H403" s="65">
        <v>3155274.6945606256</v>
      </c>
      <c r="J403" s="12">
        <f>IFERROR(IF(ISNUMBER(K403),IF($B$13="Goal",COUNTIFS($G$17:$G$516,"&lt;"&amp;$G403,$F$17:$F$516,"Yes")+COUNTIFS(G$17:G403,G403),COUNTIFS($H$17:$H$516,"&lt;"&amp;$H403,$F$17:$F$516,"Yes")+COUNTIFS(H$17:H403,H403)),NA()),NA())</f>
        <v>44</v>
      </c>
      <c r="K403" s="11">
        <f t="shared" si="7"/>
        <v>330166.86486696592</v>
      </c>
    </row>
    <row r="404" spans="1:11" x14ac:dyDescent="0.3">
      <c r="A404" s="14">
        <f>SUM(A403,1)</f>
        <v>23</v>
      </c>
      <c r="B404" s="56" t="s">
        <v>45</v>
      </c>
      <c r="C404" s="57" t="s">
        <v>36</v>
      </c>
      <c r="D404" s="57" t="s">
        <v>26</v>
      </c>
      <c r="E404" s="57" t="s">
        <v>23</v>
      </c>
      <c r="F404" s="13" t="str">
        <f>IFERROR(IF($B$11="All",IF(AND($C404="Yes",D404=$B$10),"Yes","No"),IF($B$11&lt;&gt;"All",IF(AND($C404="Yes",$D404=$B$10,$E404=$B$11),"Yes","No"),"--")),"--")</f>
        <v>Yes</v>
      </c>
      <c r="G404" s="64">
        <v>3346294.0852550007</v>
      </c>
      <c r="H404" s="65">
        <v>3156260.2826399752</v>
      </c>
      <c r="J404" s="12">
        <f>IFERROR(IF(ISNUMBER(K404),IF($B$13="Goal",COUNTIFS($G$17:$G$516,"&lt;"&amp;$G404,$F$17:$F$516,"Yes")+COUNTIFS(G$17:G404,G404),COUNTIFS($H$17:$H$516,"&lt;"&amp;$H404,$F$17:$F$516,"Yes")+COUNTIFS(H$17:H404,H404)),NA()),NA())</f>
        <v>436</v>
      </c>
      <c r="K404" s="11">
        <f t="shared" si="7"/>
        <v>3346294.0852550007</v>
      </c>
    </row>
    <row r="405" spans="1:11" x14ac:dyDescent="0.3">
      <c r="A405" s="14">
        <f>SUM(A404,1)</f>
        <v>24</v>
      </c>
      <c r="B405" s="56" t="s">
        <v>45</v>
      </c>
      <c r="C405" s="57" t="s">
        <v>36</v>
      </c>
      <c r="D405" s="57" t="s">
        <v>26</v>
      </c>
      <c r="E405" s="57" t="s">
        <v>23</v>
      </c>
      <c r="F405" s="13" t="str">
        <f>IFERROR(IF($B$11="All",IF(AND($C405="Yes",D405=$B$10),"Yes","No"),IF($B$11&lt;&gt;"All",IF(AND($C405="Yes",$D405=$B$10,$E405=$B$11),"Yes","No"),"--")),"--")</f>
        <v>Yes</v>
      </c>
      <c r="G405" s="64">
        <v>2329224.2293975255</v>
      </c>
      <c r="H405" s="65">
        <v>3158278.8434428046</v>
      </c>
      <c r="J405" s="12">
        <f>IFERROR(IF(ISNUMBER(K405),IF($B$13="Goal",COUNTIFS($G$17:$G$516,"&lt;"&amp;$G405,$F$17:$F$516,"Yes")+COUNTIFS(G$17:G405,G405),COUNTIFS($H$17:$H$516,"&lt;"&amp;$H405,$F$17:$F$516,"Yes")+COUNTIFS(H$17:H405,H405)),NA()),NA())</f>
        <v>315</v>
      </c>
      <c r="K405" s="11">
        <f t="shared" si="7"/>
        <v>2329224.2293975255</v>
      </c>
    </row>
    <row r="406" spans="1:11" x14ac:dyDescent="0.3">
      <c r="A406" s="14">
        <f>SUM(A405,1)</f>
        <v>25</v>
      </c>
      <c r="B406" s="56" t="s">
        <v>45</v>
      </c>
      <c r="C406" s="57" t="s">
        <v>36</v>
      </c>
      <c r="D406" s="57" t="s">
        <v>26</v>
      </c>
      <c r="E406" s="57" t="s">
        <v>23</v>
      </c>
      <c r="F406" s="13" t="str">
        <f>IFERROR(IF($B$11="All",IF(AND($C406="Yes",D406=$B$10),"Yes","No"),IF($B$11&lt;&gt;"All",IF(AND($C406="Yes",$D406=$B$10,$E406=$B$11),"Yes","No"),"--")),"--")</f>
        <v>Yes</v>
      </c>
      <c r="G406" s="64">
        <v>400802.55118409975</v>
      </c>
      <c r="H406" s="65">
        <v>3171670.9904196137</v>
      </c>
      <c r="J406" s="12">
        <f>IFERROR(IF(ISNUMBER(K406),IF($B$13="Goal",COUNTIFS($G$17:$G$516,"&lt;"&amp;$G406,$F$17:$F$516,"Yes")+COUNTIFS(G$17:G406,G406),COUNTIFS($H$17:$H$516,"&lt;"&amp;$H406,$F$17:$F$516,"Yes")+COUNTIFS(H$17:H406,H406)),NA()),NA())</f>
        <v>50</v>
      </c>
      <c r="K406" s="11">
        <f t="shared" si="7"/>
        <v>400802.55118409975</v>
      </c>
    </row>
    <row r="407" spans="1:11" x14ac:dyDescent="0.3">
      <c r="A407" s="14">
        <f>SUM(A406,1)</f>
        <v>26</v>
      </c>
      <c r="B407" s="56" t="s">
        <v>45</v>
      </c>
      <c r="C407" s="57" t="s">
        <v>36</v>
      </c>
      <c r="D407" s="57" t="s">
        <v>26</v>
      </c>
      <c r="E407" s="57" t="s">
        <v>23</v>
      </c>
      <c r="F407" s="13" t="str">
        <f>IFERROR(IF($B$11="All",IF(AND($C407="Yes",D407=$B$10),"Yes","No"),IF($B$11&lt;&gt;"All",IF(AND($C407="Yes",$D407=$B$10,$E407=$B$11),"Yes","No"),"--")),"--")</f>
        <v>Yes</v>
      </c>
      <c r="G407" s="64">
        <v>54241.738849897643</v>
      </c>
      <c r="H407" s="65">
        <v>3179711.4020476309</v>
      </c>
      <c r="J407" s="12">
        <f>IFERROR(IF(ISNUMBER(K407),IF($B$13="Goal",COUNTIFS($G$17:$G$516,"&lt;"&amp;$G407,$F$17:$F$516,"Yes")+COUNTIFS(G$17:G407,G407),COUNTIFS($H$17:$H$516,"&lt;"&amp;$H407,$F$17:$F$516,"Yes")+COUNTIFS(H$17:H407,H407)),NA()),NA())</f>
        <v>8</v>
      </c>
      <c r="K407" s="11">
        <f t="shared" si="7"/>
        <v>54241.738849897643</v>
      </c>
    </row>
    <row r="408" spans="1:11" x14ac:dyDescent="0.3">
      <c r="A408" s="14">
        <f>SUM(A407,1)</f>
        <v>27</v>
      </c>
      <c r="B408" s="56" t="s">
        <v>45</v>
      </c>
      <c r="C408" s="57" t="s">
        <v>36</v>
      </c>
      <c r="D408" s="57" t="s">
        <v>26</v>
      </c>
      <c r="E408" s="57" t="s">
        <v>23</v>
      </c>
      <c r="F408" s="13" t="str">
        <f>IFERROR(IF($B$11="All",IF(AND($C408="Yes",D408=$B$10),"Yes","No"),IF($B$11&lt;&gt;"All",IF(AND($C408="Yes",$D408=$B$10,$E408=$B$11),"Yes","No"),"--")),"--")</f>
        <v>Yes</v>
      </c>
      <c r="G408" s="64">
        <v>2154088.1718066377</v>
      </c>
      <c r="H408" s="65">
        <v>3194524.970739305</v>
      </c>
      <c r="J408" s="12">
        <f>IFERROR(IF(ISNUMBER(K408),IF($B$13="Goal",COUNTIFS($G$17:$G$516,"&lt;"&amp;$G408,$F$17:$F$516,"Yes")+COUNTIFS(G$17:G408,G408),COUNTIFS($H$17:$H$516,"&lt;"&amp;$H408,$F$17:$F$516,"Yes")+COUNTIFS(H$17:H408,H408)),NA()),NA())</f>
        <v>279</v>
      </c>
      <c r="K408" s="11">
        <f t="shared" si="7"/>
        <v>2154088.1718066377</v>
      </c>
    </row>
    <row r="409" spans="1:11" x14ac:dyDescent="0.3">
      <c r="A409" s="14">
        <f>SUM(A408,1)</f>
        <v>28</v>
      </c>
      <c r="B409" s="56" t="s">
        <v>45</v>
      </c>
      <c r="C409" s="57" t="s">
        <v>36</v>
      </c>
      <c r="D409" s="57" t="s">
        <v>26</v>
      </c>
      <c r="E409" s="57" t="s">
        <v>23</v>
      </c>
      <c r="F409" s="13" t="str">
        <f>IFERROR(IF($B$11="All",IF(AND($C409="Yes",D409=$B$10),"Yes","No"),IF($B$11&lt;&gt;"All",IF(AND($C409="Yes",$D409=$B$10,$E409=$B$11),"Yes","No"),"--")),"--")</f>
        <v>Yes</v>
      </c>
      <c r="G409" s="64">
        <v>1224696.7210985515</v>
      </c>
      <c r="H409" s="65">
        <v>3209756.1562277433</v>
      </c>
      <c r="J409" s="12">
        <f>IFERROR(IF(ISNUMBER(K409),IF($B$13="Goal",COUNTIFS($G$17:$G$516,"&lt;"&amp;$G409,$F$17:$F$516,"Yes")+COUNTIFS(G$17:G409,G409),COUNTIFS($H$17:$H$516,"&lt;"&amp;$H409,$F$17:$F$516,"Yes")+COUNTIFS(H$17:H409,H409)),NA()),NA())</f>
        <v>166</v>
      </c>
      <c r="K409" s="11">
        <f t="shared" si="7"/>
        <v>1224696.7210985515</v>
      </c>
    </row>
    <row r="410" spans="1:11" x14ac:dyDescent="0.3">
      <c r="A410" s="14">
        <f>SUM(A409,1)</f>
        <v>29</v>
      </c>
      <c r="B410" s="56" t="s">
        <v>45</v>
      </c>
      <c r="C410" s="57" t="s">
        <v>36</v>
      </c>
      <c r="D410" s="57" t="s">
        <v>26</v>
      </c>
      <c r="E410" s="57" t="s">
        <v>23</v>
      </c>
      <c r="F410" s="13" t="str">
        <f>IFERROR(IF($B$11="All",IF(AND($C410="Yes",D410=$B$10),"Yes","No"),IF($B$11&lt;&gt;"All",IF(AND($C410="Yes",$D410=$B$10,$E410=$B$11),"Yes","No"),"--")),"--")</f>
        <v>Yes</v>
      </c>
      <c r="G410" s="64">
        <v>2157305.6632279707</v>
      </c>
      <c r="H410" s="65">
        <v>3226275.3868658361</v>
      </c>
      <c r="J410" s="12">
        <f>IFERROR(IF(ISNUMBER(K410),IF($B$13="Goal",COUNTIFS($G$17:$G$516,"&lt;"&amp;$G410,$F$17:$F$516,"Yes")+COUNTIFS(G$17:G410,G410),COUNTIFS($H$17:$H$516,"&lt;"&amp;$H410,$F$17:$F$516,"Yes")+COUNTIFS(H$17:H410,H410)),NA()),NA())</f>
        <v>281</v>
      </c>
      <c r="K410" s="11">
        <f t="shared" si="7"/>
        <v>2157305.6632279707</v>
      </c>
    </row>
    <row r="411" spans="1:11" x14ac:dyDescent="0.3">
      <c r="A411" s="14">
        <f>SUM(A410,1)</f>
        <v>30</v>
      </c>
      <c r="B411" s="56" t="s">
        <v>45</v>
      </c>
      <c r="C411" s="57" t="s">
        <v>36</v>
      </c>
      <c r="D411" s="57" t="s">
        <v>26</v>
      </c>
      <c r="E411" s="57" t="s">
        <v>23</v>
      </c>
      <c r="F411" s="13" t="str">
        <f>IFERROR(IF($B$11="All",IF(AND($C411="Yes",D411=$B$10),"Yes","No"),IF($B$11&lt;&gt;"All",IF(AND($C411="Yes",$D411=$B$10,$E411=$B$11),"Yes","No"),"--")),"--")</f>
        <v>Yes</v>
      </c>
      <c r="G411" s="64">
        <v>3438875.4639634634</v>
      </c>
      <c r="H411" s="65">
        <v>3236378.4663196923</v>
      </c>
      <c r="J411" s="12">
        <f>IFERROR(IF(ISNUMBER(K411),IF($B$13="Goal",COUNTIFS($G$17:$G$516,"&lt;"&amp;$G411,$F$17:$F$516,"Yes")+COUNTIFS(G$17:G411,G411),COUNTIFS($H$17:$H$516,"&lt;"&amp;$H411,$F$17:$F$516,"Yes")+COUNTIFS(H$17:H411,H411)),NA()),NA())</f>
        <v>440</v>
      </c>
      <c r="K411" s="11">
        <f t="shared" si="7"/>
        <v>3438875.4639634634</v>
      </c>
    </row>
    <row r="412" spans="1:11" x14ac:dyDescent="0.3">
      <c r="A412" s="14">
        <f>SUM(A411,1)</f>
        <v>31</v>
      </c>
      <c r="B412" s="56" t="s">
        <v>45</v>
      </c>
      <c r="C412" s="57" t="s">
        <v>36</v>
      </c>
      <c r="D412" s="57" t="s">
        <v>26</v>
      </c>
      <c r="E412" s="57" t="s">
        <v>23</v>
      </c>
      <c r="F412" s="13" t="str">
        <f>IFERROR(IF($B$11="All",IF(AND($C412="Yes",D412=$B$10),"Yes","No"),IF($B$11&lt;&gt;"All",IF(AND($C412="Yes",$D412=$B$10,$E412=$B$11),"Yes","No"),"--")),"--")</f>
        <v>Yes</v>
      </c>
      <c r="G412" s="64">
        <v>4275712.7544933874</v>
      </c>
      <c r="H412" s="65">
        <v>3257246.2971808817</v>
      </c>
      <c r="J412" s="12">
        <f>IFERROR(IF(ISNUMBER(K412),IF($B$13="Goal",COUNTIFS($G$17:$G$516,"&lt;"&amp;$G412,$F$17:$F$516,"Yes")+COUNTIFS(G$17:G412,G412),COUNTIFS($H$17:$H$516,"&lt;"&amp;$H412,$F$17:$F$516,"Yes")+COUNTIFS(H$17:H412,H412)),NA()),NA())</f>
        <v>484</v>
      </c>
      <c r="K412" s="11">
        <f t="shared" si="7"/>
        <v>4275712.7544933874</v>
      </c>
    </row>
    <row r="413" spans="1:11" x14ac:dyDescent="0.3">
      <c r="A413" s="14">
        <f>SUM(A412,1)</f>
        <v>32</v>
      </c>
      <c r="B413" s="56" t="s">
        <v>45</v>
      </c>
      <c r="C413" s="57" t="s">
        <v>36</v>
      </c>
      <c r="D413" s="57" t="s">
        <v>26</v>
      </c>
      <c r="E413" s="57" t="s">
        <v>23</v>
      </c>
      <c r="F413" s="13" t="str">
        <f>IFERROR(IF($B$11="All",IF(AND($C413="Yes",D413=$B$10),"Yes","No"),IF($B$11&lt;&gt;"All",IF(AND($C413="Yes",$D413=$B$10,$E413=$B$11),"Yes","No"),"--")),"--")</f>
        <v>Yes</v>
      </c>
      <c r="G413" s="64">
        <v>1570845.4149300316</v>
      </c>
      <c r="H413" s="65">
        <v>3266106.5445627328</v>
      </c>
      <c r="J413" s="12">
        <f>IFERROR(IF(ISNUMBER(K413),IF($B$13="Goal",COUNTIFS($G$17:$G$516,"&lt;"&amp;$G413,$F$17:$F$516,"Yes")+COUNTIFS(G$17:G413,G413),COUNTIFS($H$17:$H$516,"&lt;"&amp;$H413,$F$17:$F$516,"Yes")+COUNTIFS(H$17:H413,H413)),NA()),NA())</f>
        <v>204</v>
      </c>
      <c r="K413" s="11">
        <f t="shared" si="7"/>
        <v>1570845.4149300316</v>
      </c>
    </row>
    <row r="414" spans="1:11" x14ac:dyDescent="0.3">
      <c r="A414" s="14">
        <f>SUM(A413,1)</f>
        <v>33</v>
      </c>
      <c r="B414" s="56" t="s">
        <v>45</v>
      </c>
      <c r="C414" s="57" t="s">
        <v>36</v>
      </c>
      <c r="D414" s="57" t="s">
        <v>26</v>
      </c>
      <c r="E414" s="57" t="s">
        <v>23</v>
      </c>
      <c r="F414" s="13" t="str">
        <f>IFERROR(IF($B$11="All",IF(AND($C414="Yes",D414=$B$10),"Yes","No"),IF($B$11&lt;&gt;"All",IF(AND($C414="Yes",$D414=$B$10,$E414=$B$11),"Yes","No"),"--")),"--")</f>
        <v>Yes</v>
      </c>
      <c r="G414" s="64">
        <v>81534.424460074501</v>
      </c>
      <c r="H414" s="65">
        <v>3282523.9179753922</v>
      </c>
      <c r="J414" s="12">
        <f>IFERROR(IF(ISNUMBER(K414),IF($B$13="Goal",COUNTIFS($G$17:$G$516,"&lt;"&amp;$G414,$F$17:$F$516,"Yes")+COUNTIFS(G$17:G414,G414),COUNTIFS($H$17:$H$516,"&lt;"&amp;$H414,$F$17:$F$516,"Yes")+COUNTIFS(H$17:H414,H414)),NA()),NA())</f>
        <v>13</v>
      </c>
      <c r="K414" s="11">
        <f t="shared" si="7"/>
        <v>81534.424460074501</v>
      </c>
    </row>
    <row r="415" spans="1:11" x14ac:dyDescent="0.3">
      <c r="A415" s="14">
        <f>SUM(A414,1)</f>
        <v>34</v>
      </c>
      <c r="B415" s="56" t="s">
        <v>45</v>
      </c>
      <c r="C415" s="57" t="s">
        <v>36</v>
      </c>
      <c r="D415" s="57" t="s">
        <v>26</v>
      </c>
      <c r="E415" s="57" t="s">
        <v>23</v>
      </c>
      <c r="F415" s="13" t="str">
        <f>IFERROR(IF($B$11="All",IF(AND($C415="Yes",D415=$B$10),"Yes","No"),IF($B$11&lt;&gt;"All",IF(AND($C415="Yes",$D415=$B$10,$E415=$B$11),"Yes","No"),"--")),"--")</f>
        <v>Yes</v>
      </c>
      <c r="G415" s="64">
        <v>2226530.16148553</v>
      </c>
      <c r="H415" s="65">
        <v>3285173.0723191053</v>
      </c>
      <c r="J415" s="12">
        <f>IFERROR(IF(ISNUMBER(K415),IF($B$13="Goal",COUNTIFS($G$17:$G$516,"&lt;"&amp;$G415,$F$17:$F$516,"Yes")+COUNTIFS(G$17:G415,G415),COUNTIFS($H$17:$H$516,"&lt;"&amp;$H415,$F$17:$F$516,"Yes")+COUNTIFS(H$17:H415,H415)),NA()),NA())</f>
        <v>296</v>
      </c>
      <c r="K415" s="11">
        <f t="shared" si="7"/>
        <v>2226530.16148553</v>
      </c>
    </row>
    <row r="416" spans="1:11" x14ac:dyDescent="0.3">
      <c r="A416" s="14">
        <f>SUM(A415,1)</f>
        <v>35</v>
      </c>
      <c r="B416" s="56" t="s">
        <v>45</v>
      </c>
      <c r="C416" s="57" t="s">
        <v>36</v>
      </c>
      <c r="D416" s="57" t="s">
        <v>26</v>
      </c>
      <c r="E416" s="57" t="s">
        <v>23</v>
      </c>
      <c r="F416" s="13" t="str">
        <f>IFERROR(IF($B$11="All",IF(AND($C416="Yes",D416=$B$10),"Yes","No"),IF($B$11&lt;&gt;"All",IF(AND($C416="Yes",$D416=$B$10,$E416=$B$11),"Yes","No"),"--")),"--")</f>
        <v>Yes</v>
      </c>
      <c r="G416" s="64">
        <v>1117365.6118365626</v>
      </c>
      <c r="H416" s="65">
        <v>3285703.193537314</v>
      </c>
      <c r="J416" s="42">
        <f>IFERROR(IF(ISNUMBER(K416),IF($B$13="Goal",COUNTIFS($G$17:$G$516,"&lt;"&amp;$G416,$F$17:$F$516,"Yes")+COUNTIFS(G$17:G416,G416),COUNTIFS($H$17:$H$516,"&lt;"&amp;$H416,$F$17:$F$516,"Yes")+COUNTIFS(H$17:H416,H416)),NA()),NA())</f>
        <v>151</v>
      </c>
      <c r="K416" s="11">
        <f t="shared" si="7"/>
        <v>1117365.6118365626</v>
      </c>
    </row>
    <row r="417" spans="1:11" x14ac:dyDescent="0.3">
      <c r="A417" s="14">
        <f>SUM(A416,1)</f>
        <v>36</v>
      </c>
      <c r="B417" s="56" t="s">
        <v>45</v>
      </c>
      <c r="C417" s="57" t="s">
        <v>36</v>
      </c>
      <c r="D417" s="57" t="s">
        <v>26</v>
      </c>
      <c r="E417" s="57" t="s">
        <v>23</v>
      </c>
      <c r="F417" s="13" t="str">
        <f>IFERROR(IF($B$11="All",IF(AND($C417="Yes",D417=$B$10),"Yes","No"),IF($B$11&lt;&gt;"All",IF(AND($C417="Yes",$D417=$B$10,$E417=$B$11),"Yes","No"),"--")),"--")</f>
        <v>Yes</v>
      </c>
      <c r="G417" s="64">
        <v>2353952.4467238681</v>
      </c>
      <c r="H417" s="65">
        <v>3286769.1846895292</v>
      </c>
      <c r="J417" s="42">
        <f>IFERROR(IF(ISNUMBER(K417),IF($B$13="Goal",COUNTIFS($G$17:$G$516,"&lt;"&amp;$G417,$F$17:$F$516,"Yes")+COUNTIFS(G$17:G417,G417),COUNTIFS($H$17:$H$516,"&lt;"&amp;$H417,$F$17:$F$516,"Yes")+COUNTIFS(H$17:H417,H417)),NA()),NA())</f>
        <v>321</v>
      </c>
      <c r="K417" s="11">
        <f t="shared" si="7"/>
        <v>2353952.4467238681</v>
      </c>
    </row>
    <row r="418" spans="1:11" x14ac:dyDescent="0.3">
      <c r="A418" s="14">
        <f>SUM(A417,1)</f>
        <v>37</v>
      </c>
      <c r="B418" s="56" t="s">
        <v>45</v>
      </c>
      <c r="C418" s="57" t="s">
        <v>36</v>
      </c>
      <c r="D418" s="57" t="s">
        <v>26</v>
      </c>
      <c r="E418" s="57" t="s">
        <v>23</v>
      </c>
      <c r="F418" s="13" t="str">
        <f>IFERROR(IF($B$11="All",IF(AND($C418="Yes",D418=$B$10),"Yes","No"),IF($B$11&lt;&gt;"All",IF(AND($C418="Yes",$D418=$B$10,$E418=$B$11),"Yes","No"),"--")),"--")</f>
        <v>Yes</v>
      </c>
      <c r="G418" s="64">
        <v>608896.93010411365</v>
      </c>
      <c r="H418" s="65">
        <v>3298369.3361127223</v>
      </c>
      <c r="J418" s="42">
        <f>IFERROR(IF(ISNUMBER(K418),IF($B$13="Goal",COUNTIFS($G$17:$G$516,"&lt;"&amp;$G418,$F$17:$F$516,"Yes")+COUNTIFS(G$17:G418,G418),COUNTIFS($H$17:$H$516,"&lt;"&amp;$H418,$F$17:$F$516,"Yes")+COUNTIFS(H$17:H418,H418)),NA()),NA())</f>
        <v>80</v>
      </c>
      <c r="K418" s="11">
        <f t="shared" si="7"/>
        <v>608896.93010411365</v>
      </c>
    </row>
    <row r="419" spans="1:11" x14ac:dyDescent="0.3">
      <c r="A419" s="14">
        <f>SUM(A418,1)</f>
        <v>38</v>
      </c>
      <c r="B419" s="56" t="s">
        <v>45</v>
      </c>
      <c r="C419" s="57" t="s">
        <v>36</v>
      </c>
      <c r="D419" s="57" t="s">
        <v>26</v>
      </c>
      <c r="E419" s="57" t="s">
        <v>23</v>
      </c>
      <c r="F419" s="13" t="str">
        <f>IFERROR(IF($B$11="All",IF(AND($C419="Yes",D419=$B$10),"Yes","No"),IF($B$11&lt;&gt;"All",IF(AND($C419="Yes",$D419=$B$10,$E419=$B$11),"Yes","No"),"--")),"--")</f>
        <v>Yes</v>
      </c>
      <c r="G419" s="64">
        <v>1784006.7916974921</v>
      </c>
      <c r="H419" s="65">
        <v>3300428.8873571977</v>
      </c>
      <c r="J419" s="12">
        <f>IFERROR(IF(ISNUMBER(K419),IF($B$13="Goal",COUNTIFS($G$17:$G$516,"&lt;"&amp;$G419,$F$17:$F$516,"Yes")+COUNTIFS(G$17:G419,G419),COUNTIFS($H$17:$H$516,"&lt;"&amp;$H419,$F$17:$F$516,"Yes")+COUNTIFS(H$17:H419,H419)),NA()),NA())</f>
        <v>230</v>
      </c>
      <c r="K419" s="11">
        <f t="shared" si="7"/>
        <v>1784006.7916974921</v>
      </c>
    </row>
    <row r="420" spans="1:11" x14ac:dyDescent="0.3">
      <c r="A420" s="14">
        <f>SUM(A419,1)</f>
        <v>39</v>
      </c>
      <c r="B420" s="56" t="s">
        <v>45</v>
      </c>
      <c r="C420" s="57" t="s">
        <v>36</v>
      </c>
      <c r="D420" s="57" t="s">
        <v>26</v>
      </c>
      <c r="E420" s="57" t="s">
        <v>23</v>
      </c>
      <c r="F420" s="13" t="str">
        <f>IFERROR(IF($B$11="All",IF(AND($C420="Yes",D420=$B$10),"Yes","No"),IF($B$11&lt;&gt;"All",IF(AND($C420="Yes",$D420=$B$10,$E420=$B$11),"Yes","No"),"--")),"--")</f>
        <v>Yes</v>
      </c>
      <c r="G420" s="64">
        <v>1970233.3790854714</v>
      </c>
      <c r="H420" s="65">
        <v>3303924.955295966</v>
      </c>
      <c r="J420" s="12">
        <f>IFERROR(IF(ISNUMBER(K420),IF($B$13="Goal",COUNTIFS($G$17:$G$516,"&lt;"&amp;$G420,$F$17:$F$516,"Yes")+COUNTIFS(G$17:G420,G420),COUNTIFS($H$17:$H$516,"&lt;"&amp;$H420,$F$17:$F$516,"Yes")+COUNTIFS(H$17:H420,H420)),NA()),NA())</f>
        <v>254</v>
      </c>
      <c r="K420" s="11">
        <f t="shared" si="7"/>
        <v>1970233.3790854714</v>
      </c>
    </row>
    <row r="421" spans="1:11" x14ac:dyDescent="0.3">
      <c r="A421" s="14">
        <f>SUM(A420,1)</f>
        <v>40</v>
      </c>
      <c r="B421" s="56" t="s">
        <v>45</v>
      </c>
      <c r="C421" s="57" t="s">
        <v>36</v>
      </c>
      <c r="D421" s="57" t="s">
        <v>26</v>
      </c>
      <c r="E421" s="57" t="s">
        <v>23</v>
      </c>
      <c r="F421" s="13" t="str">
        <f>IFERROR(IF($B$11="All",IF(AND($C421="Yes",D421=$B$10),"Yes","No"),IF($B$11&lt;&gt;"All",IF(AND($C421="Yes",$D421=$B$10,$E421=$B$11),"Yes","No"),"--")),"--")</f>
        <v>Yes</v>
      </c>
      <c r="G421" s="64">
        <v>3807543.6654616734</v>
      </c>
      <c r="H421" s="65">
        <v>3310608.3780761096</v>
      </c>
      <c r="J421" s="42">
        <f>IFERROR(IF(ISNUMBER(K421),IF($B$13="Goal",COUNTIFS($G$17:$G$516,"&lt;"&amp;$G421,$F$17:$F$516,"Yes")+COUNTIFS(G$17:G421,G421),COUNTIFS($H$17:$H$516,"&lt;"&amp;$H421,$F$17:$F$516,"Yes")+COUNTIFS(H$17:H421,H421)),NA()),NA())</f>
        <v>464</v>
      </c>
      <c r="K421" s="11">
        <f t="shared" si="7"/>
        <v>3807543.6654616734</v>
      </c>
    </row>
    <row r="422" spans="1:11" x14ac:dyDescent="0.3">
      <c r="A422" s="14">
        <f>SUM(A421,1)</f>
        <v>41</v>
      </c>
      <c r="B422" s="56" t="s">
        <v>45</v>
      </c>
      <c r="C422" s="57" t="s">
        <v>36</v>
      </c>
      <c r="D422" s="57" t="s">
        <v>26</v>
      </c>
      <c r="E422" s="57" t="s">
        <v>23</v>
      </c>
      <c r="F422" s="13" t="str">
        <f>IFERROR(IF($B$11="All",IF(AND($C422="Yes",D422=$B$10),"Yes","No"),IF($B$11&lt;&gt;"All",IF(AND($C422="Yes",$D422=$B$10,$E422=$B$11),"Yes","No"),"--")),"--")</f>
        <v>Yes</v>
      </c>
      <c r="G422" s="64">
        <v>1087641.8474804047</v>
      </c>
      <c r="H422" s="65">
        <v>3321070.486502267</v>
      </c>
      <c r="J422" s="42">
        <f>IFERROR(IF(ISNUMBER(K422),IF($B$13="Goal",COUNTIFS($G$17:$G$516,"&lt;"&amp;$G422,$F$17:$F$516,"Yes")+COUNTIFS(G$17:G422,G422),COUNTIFS($H$17:$H$516,"&lt;"&amp;$H422,$F$17:$F$516,"Yes")+COUNTIFS(H$17:H422,H422)),NA()),NA())</f>
        <v>148</v>
      </c>
      <c r="K422" s="11">
        <f t="shared" si="7"/>
        <v>1087641.8474804047</v>
      </c>
    </row>
    <row r="423" spans="1:11" x14ac:dyDescent="0.3">
      <c r="A423" s="14">
        <f>SUM(A422,1)</f>
        <v>42</v>
      </c>
      <c r="B423" s="56" t="s">
        <v>45</v>
      </c>
      <c r="C423" s="57" t="s">
        <v>36</v>
      </c>
      <c r="D423" s="57" t="s">
        <v>26</v>
      </c>
      <c r="E423" s="57" t="s">
        <v>23</v>
      </c>
      <c r="F423" s="13" t="str">
        <f>IFERROR(IF($B$11="All",IF(AND($C423="Yes",D423=$B$10),"Yes","No"),IF($B$11&lt;&gt;"All",IF(AND($C423="Yes",$D423=$B$10,$E423=$B$11),"Yes","No"),"--")),"--")</f>
        <v>Yes</v>
      </c>
      <c r="G423" s="64">
        <v>648775.19633351057</v>
      </c>
      <c r="H423" s="65">
        <v>3333803.8467186452</v>
      </c>
      <c r="J423" s="12">
        <f>IFERROR(IF(ISNUMBER(K423),IF($B$13="Goal",COUNTIFS($G$17:$G$516,"&lt;"&amp;$G423,$F$17:$F$516,"Yes")+COUNTIFS(G$17:G423,G423),COUNTIFS($H$17:$H$516,"&lt;"&amp;$H423,$F$17:$F$516,"Yes")+COUNTIFS(H$17:H423,H423)),NA()),NA())</f>
        <v>90</v>
      </c>
      <c r="K423" s="11">
        <f t="shared" si="7"/>
        <v>648775.19633351057</v>
      </c>
    </row>
    <row r="424" spans="1:11" x14ac:dyDescent="0.3">
      <c r="A424" s="14">
        <f>SUM(A423,1)</f>
        <v>43</v>
      </c>
      <c r="B424" s="56" t="s">
        <v>45</v>
      </c>
      <c r="C424" s="57" t="s">
        <v>36</v>
      </c>
      <c r="D424" s="57" t="s">
        <v>26</v>
      </c>
      <c r="E424" s="57" t="s">
        <v>23</v>
      </c>
      <c r="F424" s="13" t="str">
        <f>IFERROR(IF($B$11="All",IF(AND($C424="Yes",D424=$B$10),"Yes","No"),IF($B$11&lt;&gt;"All",IF(AND($C424="Yes",$D424=$B$10,$E424=$B$11),"Yes","No"),"--")),"--")</f>
        <v>Yes</v>
      </c>
      <c r="G424" s="64">
        <v>2777697.6559210257</v>
      </c>
      <c r="H424" s="65">
        <v>3345917.1314411229</v>
      </c>
      <c r="J424" s="42">
        <f>IFERROR(IF(ISNUMBER(K424),IF($B$13="Goal",COUNTIFS($G$17:$G$516,"&lt;"&amp;$G424,$F$17:$F$516,"Yes")+COUNTIFS(G$17:G424,G424),COUNTIFS($H$17:$H$516,"&lt;"&amp;$H424,$F$17:$F$516,"Yes")+COUNTIFS(H$17:H424,H424)),NA()),NA())</f>
        <v>385</v>
      </c>
      <c r="K424" s="11">
        <f t="shared" si="7"/>
        <v>2777697.6559210257</v>
      </c>
    </row>
    <row r="425" spans="1:11" x14ac:dyDescent="0.3">
      <c r="A425" s="14">
        <f>SUM(A424,1)</f>
        <v>44</v>
      </c>
      <c r="B425" s="56" t="s">
        <v>45</v>
      </c>
      <c r="C425" s="57" t="s">
        <v>36</v>
      </c>
      <c r="D425" s="57" t="s">
        <v>26</v>
      </c>
      <c r="E425" s="57" t="s">
        <v>23</v>
      </c>
      <c r="F425" s="13" t="str">
        <f>IFERROR(IF($B$11="All",IF(AND($C425="Yes",D425=$B$10),"Yes","No"),IF($B$11&lt;&gt;"All",IF(AND($C425="Yes",$D425=$B$10,$E425=$B$11),"Yes","No"),"--")),"--")</f>
        <v>Yes</v>
      </c>
      <c r="G425" s="64">
        <v>1556164.9414043163</v>
      </c>
      <c r="H425" s="65">
        <v>3348077.658932385</v>
      </c>
      <c r="J425" s="42">
        <f>IFERROR(IF(ISNUMBER(K425),IF($B$13="Goal",COUNTIFS($G$17:$G$516,"&lt;"&amp;$G425,$F$17:$F$516,"Yes")+COUNTIFS(G$17:G425,G425),COUNTIFS($H$17:$H$516,"&lt;"&amp;$H425,$F$17:$F$516,"Yes")+COUNTIFS(H$17:H425,H425)),NA()),NA())</f>
        <v>201</v>
      </c>
      <c r="K425" s="11">
        <f t="shared" si="7"/>
        <v>1556164.9414043163</v>
      </c>
    </row>
    <row r="426" spans="1:11" x14ac:dyDescent="0.3">
      <c r="A426" s="14">
        <f>SUM(A425,1)</f>
        <v>45</v>
      </c>
      <c r="B426" s="56" t="s">
        <v>45</v>
      </c>
      <c r="C426" s="57" t="s">
        <v>36</v>
      </c>
      <c r="D426" s="57" t="s">
        <v>26</v>
      </c>
      <c r="E426" s="57" t="s">
        <v>23</v>
      </c>
      <c r="F426" s="13" t="str">
        <f>IFERROR(IF($B$11="All",IF(AND($C426="Yes",D426=$B$10),"Yes","No"),IF($B$11&lt;&gt;"All",IF(AND($C426="Yes",$D426=$B$10,$E426=$B$11),"Yes","No"),"--")),"--")</f>
        <v>Yes</v>
      </c>
      <c r="G426" s="64">
        <v>4510572.6174608245</v>
      </c>
      <c r="H426" s="65">
        <v>3356946.0511717377</v>
      </c>
      <c r="J426" s="42">
        <f>IFERROR(IF(ISNUMBER(K426),IF($B$13="Goal",COUNTIFS($G$17:$G$516,"&lt;"&amp;$G426,$F$17:$F$516,"Yes")+COUNTIFS(G$17:G426,G426),COUNTIFS($H$17:$H$516,"&lt;"&amp;$H426,$F$17:$F$516,"Yes")+COUNTIFS(H$17:H426,H426)),NA()),NA())</f>
        <v>493</v>
      </c>
      <c r="K426" s="11">
        <f t="shared" si="7"/>
        <v>4510572.6174608245</v>
      </c>
    </row>
    <row r="427" spans="1:11" x14ac:dyDescent="0.3">
      <c r="A427" s="14">
        <f>SUM(A426,1)</f>
        <v>46</v>
      </c>
      <c r="B427" s="56" t="s">
        <v>45</v>
      </c>
      <c r="C427" s="57" t="s">
        <v>36</v>
      </c>
      <c r="D427" s="57" t="s">
        <v>26</v>
      </c>
      <c r="E427" s="57" t="s">
        <v>23</v>
      </c>
      <c r="F427" s="13" t="str">
        <f>IFERROR(IF($B$11="All",IF(AND($C427="Yes",D427=$B$10),"Yes","No"),IF($B$11&lt;&gt;"All",IF(AND($C427="Yes",$D427=$B$10,$E427=$B$11),"Yes","No"),"--")),"--")</f>
        <v>Yes</v>
      </c>
      <c r="G427" s="64">
        <v>3971433.6706477962</v>
      </c>
      <c r="H427" s="65">
        <v>3367771.9731329558</v>
      </c>
      <c r="J427" s="12">
        <f>IFERROR(IF(ISNUMBER(K427),IF($B$13="Goal",COUNTIFS($G$17:$G$516,"&lt;"&amp;$G427,$F$17:$F$516,"Yes")+COUNTIFS(G$17:G427,G427),COUNTIFS($H$17:$H$516,"&lt;"&amp;$H427,$F$17:$F$516,"Yes")+COUNTIFS(H$17:H427,H427)),NA()),NA())</f>
        <v>473</v>
      </c>
      <c r="K427" s="11">
        <f t="shared" si="7"/>
        <v>3971433.6706477962</v>
      </c>
    </row>
    <row r="428" spans="1:11" x14ac:dyDescent="0.3">
      <c r="A428" s="14">
        <f>SUM(A427,1)</f>
        <v>47</v>
      </c>
      <c r="B428" s="56" t="s">
        <v>45</v>
      </c>
      <c r="C428" s="57" t="s">
        <v>36</v>
      </c>
      <c r="D428" s="57" t="s">
        <v>26</v>
      </c>
      <c r="E428" s="57" t="s">
        <v>23</v>
      </c>
      <c r="F428" s="13" t="str">
        <f>IFERROR(IF($B$11="All",IF(AND($C428="Yes",D428=$B$10),"Yes","No"),IF($B$11&lt;&gt;"All",IF(AND($C428="Yes",$D428=$B$10,$E428=$B$11),"Yes","No"),"--")),"--")</f>
        <v>Yes</v>
      </c>
      <c r="G428" s="64">
        <v>1455197.7078974952</v>
      </c>
      <c r="H428" s="65">
        <v>3387569.7262583724</v>
      </c>
      <c r="J428" s="12">
        <f>IFERROR(IF(ISNUMBER(K428),IF($B$13="Goal",COUNTIFS($G$17:$G$516,"&lt;"&amp;$G428,$F$17:$F$516,"Yes")+COUNTIFS(G$17:G428,G428),COUNTIFS($H$17:$H$516,"&lt;"&amp;$H428,$F$17:$F$516,"Yes")+COUNTIFS(H$17:H428,H428)),NA()),NA())</f>
        <v>187</v>
      </c>
      <c r="K428" s="11">
        <f t="shared" si="7"/>
        <v>1455197.7078974952</v>
      </c>
    </row>
    <row r="429" spans="1:11" x14ac:dyDescent="0.3">
      <c r="A429" s="14">
        <f>SUM(A428,1)</f>
        <v>48</v>
      </c>
      <c r="B429" s="56" t="s">
        <v>45</v>
      </c>
      <c r="C429" s="57" t="s">
        <v>36</v>
      </c>
      <c r="D429" s="57" t="s">
        <v>26</v>
      </c>
      <c r="E429" s="57" t="s">
        <v>23</v>
      </c>
      <c r="F429" s="13" t="str">
        <f>IFERROR(IF($B$11="All",IF(AND($C429="Yes",D429=$B$10),"Yes","No"),IF($B$11&lt;&gt;"All",IF(AND($C429="Yes",$D429=$B$10,$E429=$B$11),"Yes","No"),"--")),"--")</f>
        <v>Yes</v>
      </c>
      <c r="G429" s="64">
        <v>2314357.0383285489</v>
      </c>
      <c r="H429" s="65">
        <v>3391353.5824491056</v>
      </c>
      <c r="J429" s="12">
        <f>IFERROR(IF(ISNUMBER(K429),IF($B$13="Goal",COUNTIFS($G$17:$G$516,"&lt;"&amp;$G429,$F$17:$F$516,"Yes")+COUNTIFS(G$17:G429,G429),COUNTIFS($H$17:$H$516,"&lt;"&amp;$H429,$F$17:$F$516,"Yes")+COUNTIFS(H$17:H429,H429)),NA()),NA())</f>
        <v>312</v>
      </c>
      <c r="K429" s="11">
        <f t="shared" si="7"/>
        <v>2314357.0383285489</v>
      </c>
    </row>
    <row r="430" spans="1:11" x14ac:dyDescent="0.3">
      <c r="A430" s="14">
        <f>SUM(A429,1)</f>
        <v>49</v>
      </c>
      <c r="B430" s="56" t="s">
        <v>45</v>
      </c>
      <c r="C430" s="57" t="s">
        <v>36</v>
      </c>
      <c r="D430" s="57" t="s">
        <v>26</v>
      </c>
      <c r="E430" s="57" t="s">
        <v>23</v>
      </c>
      <c r="F430" s="13" t="str">
        <f>IFERROR(IF($B$11="All",IF(AND($C430="Yes",D430=$B$10),"Yes","No"),IF($B$11&lt;&gt;"All",IF(AND($C430="Yes",$D430=$B$10,$E430=$B$11),"Yes","No"),"--")),"--")</f>
        <v>Yes</v>
      </c>
      <c r="G430" s="64">
        <v>1651706.10674381</v>
      </c>
      <c r="H430" s="65">
        <v>3400445.2963851872</v>
      </c>
      <c r="J430" s="42">
        <f>IFERROR(IF(ISNUMBER(K430),IF($B$13="Goal",COUNTIFS($G$17:$G$516,"&lt;"&amp;$G430,$F$17:$F$516,"Yes")+COUNTIFS(G$17:G430,G430),COUNTIFS($H$17:$H$516,"&lt;"&amp;$H430,$F$17:$F$516,"Yes")+COUNTIFS(H$17:H430,H430)),NA()),NA())</f>
        <v>211</v>
      </c>
      <c r="K430" s="11">
        <f t="shared" si="7"/>
        <v>1651706.10674381</v>
      </c>
    </row>
    <row r="431" spans="1:11" x14ac:dyDescent="0.3">
      <c r="A431" s="14">
        <f>SUM(A430,1)</f>
        <v>50</v>
      </c>
      <c r="B431" s="56" t="s">
        <v>45</v>
      </c>
      <c r="C431" s="57" t="s">
        <v>36</v>
      </c>
      <c r="D431" s="57" t="s">
        <v>26</v>
      </c>
      <c r="E431" s="57" t="s">
        <v>23</v>
      </c>
      <c r="F431" s="13" t="str">
        <f>IFERROR(IF($B$11="All",IF(AND($C431="Yes",D431=$B$10),"Yes","No"),IF($B$11&lt;&gt;"All",IF(AND($C431="Yes",$D431=$B$10,$E431=$B$11),"Yes","No"),"--")),"--")</f>
        <v>Yes</v>
      </c>
      <c r="G431" s="64">
        <v>2159633.6996098002</v>
      </c>
      <c r="H431" s="65">
        <v>3408565.8463047696</v>
      </c>
      <c r="J431" s="42">
        <f>IFERROR(IF(ISNUMBER(K431),IF($B$13="Goal",COUNTIFS($G$17:$G$516,"&lt;"&amp;$G431,$F$17:$F$516,"Yes")+COUNTIFS(G$17:G431,G431),COUNTIFS($H$17:$H$516,"&lt;"&amp;$H431,$F$17:$F$516,"Yes")+COUNTIFS(H$17:H431,H431)),NA()),NA())</f>
        <v>282</v>
      </c>
      <c r="K431" s="11">
        <f t="shared" si="7"/>
        <v>2159633.6996098002</v>
      </c>
    </row>
    <row r="432" spans="1:11" x14ac:dyDescent="0.3">
      <c r="A432" s="14">
        <f>SUM(A431,1)</f>
        <v>51</v>
      </c>
      <c r="B432" s="56" t="s">
        <v>45</v>
      </c>
      <c r="C432" s="57" t="s">
        <v>36</v>
      </c>
      <c r="D432" s="57" t="s">
        <v>26</v>
      </c>
      <c r="E432" s="57" t="s">
        <v>23</v>
      </c>
      <c r="F432" s="13" t="str">
        <f>IFERROR(IF($B$11="All",IF(AND($C432="Yes",D432=$B$10),"Yes","No"),IF($B$11&lt;&gt;"All",IF(AND($C432="Yes",$D432=$B$10,$E432=$B$11),"Yes","No"),"--")),"--")</f>
        <v>Yes</v>
      </c>
      <c r="G432" s="64">
        <v>890564.11128823797</v>
      </c>
      <c r="H432" s="65">
        <v>3411116.7965447209</v>
      </c>
      <c r="J432" s="42">
        <f>IFERROR(IF(ISNUMBER(K432),IF($B$13="Goal",COUNTIFS($G$17:$G$516,"&lt;"&amp;$G432,$F$17:$F$516,"Yes")+COUNTIFS(G$17:G432,G432),COUNTIFS($H$17:$H$516,"&lt;"&amp;$H432,$F$17:$F$516,"Yes")+COUNTIFS(H$17:H432,H432)),NA()),NA())</f>
        <v>118</v>
      </c>
      <c r="K432" s="11">
        <f t="shared" si="7"/>
        <v>890564.11128823797</v>
      </c>
    </row>
    <row r="433" spans="1:11" x14ac:dyDescent="0.3">
      <c r="A433" s="14">
        <f>SUM(A432,1)</f>
        <v>52</v>
      </c>
      <c r="B433" s="56" t="s">
        <v>45</v>
      </c>
      <c r="C433" s="57" t="s">
        <v>36</v>
      </c>
      <c r="D433" s="57" t="s">
        <v>26</v>
      </c>
      <c r="E433" s="57" t="s">
        <v>23</v>
      </c>
      <c r="F433" s="13" t="str">
        <f>IFERROR(IF($B$11="All",IF(AND($C433="Yes",D433=$B$10),"Yes","No"),IF($B$11&lt;&gt;"All",IF(AND($C433="Yes",$D433=$B$10,$E433=$B$11),"Yes","No"),"--")),"--")</f>
        <v>Yes</v>
      </c>
      <c r="G433" s="64">
        <v>1669464.8527631308</v>
      </c>
      <c r="H433" s="65">
        <v>3432342.7783331173</v>
      </c>
      <c r="J433" s="12">
        <f>IFERROR(IF(ISNUMBER(K433),IF($B$13="Goal",COUNTIFS($G$17:$G$516,"&lt;"&amp;$G433,$F$17:$F$516,"Yes")+COUNTIFS(G$17:G433,G433),COUNTIFS($H$17:$H$516,"&lt;"&amp;$H433,$F$17:$F$516,"Yes")+COUNTIFS(H$17:H433,H433)),NA()),NA())</f>
        <v>214</v>
      </c>
      <c r="K433" s="11">
        <f t="shared" si="7"/>
        <v>1669464.8527631308</v>
      </c>
    </row>
    <row r="434" spans="1:11" x14ac:dyDescent="0.3">
      <c r="A434" s="14">
        <f>SUM(A433,1)</f>
        <v>53</v>
      </c>
      <c r="B434" s="56" t="s">
        <v>45</v>
      </c>
      <c r="C434" s="57" t="s">
        <v>36</v>
      </c>
      <c r="D434" s="57" t="s">
        <v>26</v>
      </c>
      <c r="E434" s="57" t="s">
        <v>23</v>
      </c>
      <c r="F434" s="13" t="str">
        <f>IFERROR(IF($B$11="All",IF(AND($C434="Yes",D434=$B$10),"Yes","No"),IF($B$11&lt;&gt;"All",IF(AND($C434="Yes",$D434=$B$10,$E434=$B$11),"Yes","No"),"--")),"--")</f>
        <v>Yes</v>
      </c>
      <c r="G434" s="64">
        <v>2666079.8393928437</v>
      </c>
      <c r="H434" s="65">
        <v>3444745.0766239669</v>
      </c>
      <c r="J434" s="12">
        <f>IFERROR(IF(ISNUMBER(K434),IF($B$13="Goal",COUNTIFS($G$17:$G$516,"&lt;"&amp;$G434,$F$17:$F$516,"Yes")+COUNTIFS(G$17:G434,G434),COUNTIFS($H$17:$H$516,"&lt;"&amp;$H434,$F$17:$F$516,"Yes")+COUNTIFS(H$17:H434,H434)),NA()),NA())</f>
        <v>373</v>
      </c>
      <c r="K434" s="11">
        <f t="shared" si="7"/>
        <v>2666079.8393928437</v>
      </c>
    </row>
    <row r="435" spans="1:11" x14ac:dyDescent="0.3">
      <c r="A435" s="14">
        <f>SUM(A434,1)</f>
        <v>54</v>
      </c>
      <c r="B435" s="56" t="s">
        <v>45</v>
      </c>
      <c r="C435" s="57" t="s">
        <v>36</v>
      </c>
      <c r="D435" s="57" t="s">
        <v>26</v>
      </c>
      <c r="E435" s="57" t="s">
        <v>23</v>
      </c>
      <c r="F435" s="13" t="str">
        <f>IFERROR(IF($B$11="All",IF(AND($C435="Yes",D435=$B$10),"Yes","No"),IF($B$11&lt;&gt;"All",IF(AND($C435="Yes",$D435=$B$10,$E435=$B$11),"Yes","No"),"--")),"--")</f>
        <v>Yes</v>
      </c>
      <c r="G435" s="64">
        <v>906956.74883338367</v>
      </c>
      <c r="H435" s="65">
        <v>3479435.7202865086</v>
      </c>
      <c r="J435" s="42">
        <f>IFERROR(IF(ISNUMBER(K435),IF($B$13="Goal",COUNTIFS($G$17:$G$516,"&lt;"&amp;$G435,$F$17:$F$516,"Yes")+COUNTIFS(G$17:G435,G435),COUNTIFS($H$17:$H$516,"&lt;"&amp;$H435,$F$17:$F$516,"Yes")+COUNTIFS(H$17:H435,H435)),NA()),NA())</f>
        <v>121</v>
      </c>
      <c r="K435" s="11">
        <f t="shared" si="7"/>
        <v>906956.74883338367</v>
      </c>
    </row>
    <row r="436" spans="1:11" x14ac:dyDescent="0.3">
      <c r="A436" s="14">
        <f>SUM(A435,1)</f>
        <v>55</v>
      </c>
      <c r="B436" s="56" t="s">
        <v>45</v>
      </c>
      <c r="C436" s="57" t="s">
        <v>36</v>
      </c>
      <c r="D436" s="57" t="s">
        <v>26</v>
      </c>
      <c r="E436" s="57" t="s">
        <v>23</v>
      </c>
      <c r="F436" s="13" t="str">
        <f>IFERROR(IF($B$11="All",IF(AND($C436="Yes",D436=$B$10),"Yes","No"),IF($B$11&lt;&gt;"All",IF(AND($C436="Yes",$D436=$B$10,$E436=$B$11),"Yes","No"),"--")),"--")</f>
        <v>Yes</v>
      </c>
      <c r="G436" s="64">
        <v>1457580.5643238518</v>
      </c>
      <c r="H436" s="65">
        <v>3482219.9684918802</v>
      </c>
      <c r="J436" s="12">
        <f>IFERROR(IF(ISNUMBER(K436),IF($B$13="Goal",COUNTIFS($G$17:$G$516,"&lt;"&amp;$G436,$F$17:$F$516,"Yes")+COUNTIFS(G$17:G436,G436),COUNTIFS($H$17:$H$516,"&lt;"&amp;$H436,$F$17:$F$516,"Yes")+COUNTIFS(H$17:H436,H436)),NA()),NA())</f>
        <v>188</v>
      </c>
      <c r="K436" s="11">
        <f t="shared" si="7"/>
        <v>1457580.5643238518</v>
      </c>
    </row>
    <row r="437" spans="1:11" x14ac:dyDescent="0.3">
      <c r="A437" s="14">
        <f>SUM(A436,1)</f>
        <v>56</v>
      </c>
      <c r="B437" s="56" t="s">
        <v>45</v>
      </c>
      <c r="C437" s="57" t="s">
        <v>36</v>
      </c>
      <c r="D437" s="57" t="s">
        <v>26</v>
      </c>
      <c r="E437" s="57" t="s">
        <v>23</v>
      </c>
      <c r="F437" s="13" t="str">
        <f>IFERROR(IF($B$11="All",IF(AND($C437="Yes",D437=$B$10),"Yes","No"),IF($B$11&lt;&gt;"All",IF(AND($C437="Yes",$D437=$B$10,$E437=$B$11),"Yes","No"),"--")),"--")</f>
        <v>Yes</v>
      </c>
      <c r="G437" s="64">
        <v>4023011.0394855356</v>
      </c>
      <c r="H437" s="65">
        <v>3486033.6513005816</v>
      </c>
      <c r="J437" s="12">
        <f>IFERROR(IF(ISNUMBER(K437),IF($B$13="Goal",COUNTIFS($G$17:$G$516,"&lt;"&amp;$G437,$F$17:$F$516,"Yes")+COUNTIFS(G$17:G437,G437),COUNTIFS($H$17:$H$516,"&lt;"&amp;$H437,$F$17:$F$516,"Yes")+COUNTIFS(H$17:H437,H437)),NA()),NA())</f>
        <v>475</v>
      </c>
      <c r="K437" s="11">
        <f t="shared" si="7"/>
        <v>4023011.0394855356</v>
      </c>
    </row>
    <row r="438" spans="1:11" x14ac:dyDescent="0.3">
      <c r="A438" s="14">
        <f>SUM(A437,1)</f>
        <v>57</v>
      </c>
      <c r="B438" s="56" t="s">
        <v>45</v>
      </c>
      <c r="C438" s="57" t="s">
        <v>36</v>
      </c>
      <c r="D438" s="57" t="s">
        <v>26</v>
      </c>
      <c r="E438" s="57" t="s">
        <v>23</v>
      </c>
      <c r="F438" s="13" t="str">
        <f>IFERROR(IF($B$11="All",IF(AND($C438="Yes",D438=$B$10),"Yes","No"),IF($B$11&lt;&gt;"All",IF(AND($C438="Yes",$D438=$B$10,$E438=$B$11),"Yes","No"),"--")),"--")</f>
        <v>Yes</v>
      </c>
      <c r="G438" s="64">
        <v>715349.45710690646</v>
      </c>
      <c r="H438" s="65">
        <v>3496779.632615983</v>
      </c>
      <c r="J438" s="12">
        <f>IFERROR(IF(ISNUMBER(K438),IF($B$13="Goal",COUNTIFS($G$17:$G$516,"&lt;"&amp;$G438,$F$17:$F$516,"Yes")+COUNTIFS(G$17:G438,G438),COUNTIFS($H$17:$H$516,"&lt;"&amp;$H438,$F$17:$F$516,"Yes")+COUNTIFS(H$17:H438,H438)),NA()),NA())</f>
        <v>100</v>
      </c>
      <c r="K438" s="11">
        <f t="shared" si="7"/>
        <v>715349.45710690646</v>
      </c>
    </row>
    <row r="439" spans="1:11" x14ac:dyDescent="0.3">
      <c r="A439" s="14">
        <f>SUM(A438,1)</f>
        <v>58</v>
      </c>
      <c r="B439" s="56" t="s">
        <v>45</v>
      </c>
      <c r="C439" s="57" t="s">
        <v>36</v>
      </c>
      <c r="D439" s="57" t="s">
        <v>26</v>
      </c>
      <c r="E439" s="57" t="s">
        <v>23</v>
      </c>
      <c r="F439" s="13" t="str">
        <f>IFERROR(IF($B$11="All",IF(AND($C439="Yes",D439=$B$10),"Yes","No"),IF($B$11&lt;&gt;"All",IF(AND($C439="Yes",$D439=$B$10,$E439=$B$11),"Yes","No"),"--")),"--")</f>
        <v>Yes</v>
      </c>
      <c r="G439" s="64">
        <v>2540226.2142984872</v>
      </c>
      <c r="H439" s="65">
        <v>3501804.603986124</v>
      </c>
      <c r="J439" s="12">
        <f>IFERROR(IF(ISNUMBER(K439),IF($B$13="Goal",COUNTIFS($G$17:$G$516,"&lt;"&amp;$G439,$F$17:$F$516,"Yes")+COUNTIFS(G$17:G439,G439),COUNTIFS($H$17:$H$516,"&lt;"&amp;$H439,$F$17:$F$516,"Yes")+COUNTIFS(H$17:H439,H439)),NA()),NA())</f>
        <v>350</v>
      </c>
      <c r="K439" s="11">
        <f t="shared" si="7"/>
        <v>2540226.2142984872</v>
      </c>
    </row>
    <row r="440" spans="1:11" x14ac:dyDescent="0.3">
      <c r="A440" s="14">
        <f>SUM(A439,1)</f>
        <v>59</v>
      </c>
      <c r="B440" s="56" t="s">
        <v>45</v>
      </c>
      <c r="C440" s="57" t="s">
        <v>36</v>
      </c>
      <c r="D440" s="57" t="s">
        <v>26</v>
      </c>
      <c r="E440" s="57" t="s">
        <v>23</v>
      </c>
      <c r="F440" s="13" t="str">
        <f>IFERROR(IF($B$11="All",IF(AND($C440="Yes",D440=$B$10),"Yes","No"),IF($B$11&lt;&gt;"All",IF(AND($C440="Yes",$D440=$B$10,$E440=$B$11),"Yes","No"),"--")),"--")</f>
        <v>Yes</v>
      </c>
      <c r="G440" s="64">
        <v>3642109.528206618</v>
      </c>
      <c r="H440" s="65">
        <v>3505708.1507562851</v>
      </c>
      <c r="J440" s="12">
        <f>IFERROR(IF(ISNUMBER(K440),IF($B$13="Goal",COUNTIFS($G$17:$G$516,"&lt;"&amp;$G440,$F$17:$F$516,"Yes")+COUNTIFS(G$17:G440,G440),COUNTIFS($H$17:$H$516,"&lt;"&amp;$H440,$F$17:$F$516,"Yes")+COUNTIFS(H$17:H440,H440)),NA()),NA())</f>
        <v>454</v>
      </c>
      <c r="K440" s="11">
        <f t="shared" si="7"/>
        <v>3642109.528206618</v>
      </c>
    </row>
    <row r="441" spans="1:11" x14ac:dyDescent="0.3">
      <c r="A441" s="14">
        <f>SUM(A440,1)</f>
        <v>60</v>
      </c>
      <c r="B441" s="56" t="s">
        <v>45</v>
      </c>
      <c r="C441" s="57" t="s">
        <v>36</v>
      </c>
      <c r="D441" s="57" t="s">
        <v>26</v>
      </c>
      <c r="E441" s="57" t="s">
        <v>23</v>
      </c>
      <c r="F441" s="13" t="str">
        <f>IFERROR(IF($B$11="All",IF(AND($C441="Yes",D441=$B$10),"Yes","No"),IF($B$11&lt;&gt;"All",IF(AND($C441="Yes",$D441=$B$10,$E441=$B$11),"Yes","No"),"--")),"--")</f>
        <v>Yes</v>
      </c>
      <c r="G441" s="64">
        <v>2576785.5154893962</v>
      </c>
      <c r="H441" s="65">
        <v>3525101.5607221578</v>
      </c>
      <c r="J441" s="12">
        <f>IFERROR(IF(ISNUMBER(K441),IF($B$13="Goal",COUNTIFS($G$17:$G$516,"&lt;"&amp;$G441,$F$17:$F$516,"Yes")+COUNTIFS(G$17:G441,G441),COUNTIFS($H$17:$H$516,"&lt;"&amp;$H441,$F$17:$F$516,"Yes")+COUNTIFS(H$17:H441,H441)),NA()),NA())</f>
        <v>356</v>
      </c>
      <c r="K441" s="11">
        <f t="shared" si="7"/>
        <v>2576785.5154893962</v>
      </c>
    </row>
    <row r="442" spans="1:11" x14ac:dyDescent="0.3">
      <c r="A442" s="14">
        <f>SUM(A441,1)</f>
        <v>61</v>
      </c>
      <c r="B442" s="56" t="s">
        <v>45</v>
      </c>
      <c r="C442" s="57" t="s">
        <v>36</v>
      </c>
      <c r="D442" s="57" t="s">
        <v>26</v>
      </c>
      <c r="E442" s="57" t="s">
        <v>23</v>
      </c>
      <c r="F442" s="13" t="str">
        <f>IFERROR(IF($B$11="All",IF(AND($C442="Yes",D442=$B$10),"Yes","No"),IF($B$11&lt;&gt;"All",IF(AND($C442="Yes",$D442=$B$10,$E442=$B$11),"Yes","No"),"--")),"--")</f>
        <v>Yes</v>
      </c>
      <c r="G442" s="64">
        <v>2507107.2450434752</v>
      </c>
      <c r="H442" s="65">
        <v>3525352.85733653</v>
      </c>
      <c r="J442" s="42">
        <f>IFERROR(IF(ISNUMBER(K442),IF($B$13="Goal",COUNTIFS($G$17:$G$516,"&lt;"&amp;$G442,$F$17:$F$516,"Yes")+COUNTIFS(G$17:G442,G442),COUNTIFS($H$17:$H$516,"&lt;"&amp;$H442,$F$17:$F$516,"Yes")+COUNTIFS(H$17:H442,H442)),NA()),NA())</f>
        <v>346</v>
      </c>
      <c r="K442" s="11">
        <f t="shared" si="7"/>
        <v>2507107.2450434752</v>
      </c>
    </row>
    <row r="443" spans="1:11" x14ac:dyDescent="0.3">
      <c r="A443" s="14">
        <f>SUM(A442,1)</f>
        <v>62</v>
      </c>
      <c r="B443" s="56" t="s">
        <v>45</v>
      </c>
      <c r="C443" s="57" t="s">
        <v>36</v>
      </c>
      <c r="D443" s="57" t="s">
        <v>26</v>
      </c>
      <c r="E443" s="57" t="s">
        <v>23</v>
      </c>
      <c r="F443" s="13" t="str">
        <f>IFERROR(IF($B$11="All",IF(AND($C443="Yes",D443=$B$10),"Yes","No"),IF($B$11&lt;&gt;"All",IF(AND($C443="Yes",$D443=$B$10,$E443=$B$11),"Yes","No"),"--")),"--")</f>
        <v>Yes</v>
      </c>
      <c r="G443" s="64">
        <v>2870618.4766539847</v>
      </c>
      <c r="H443" s="65">
        <v>3529307.3169202027</v>
      </c>
      <c r="J443" s="12">
        <f>IFERROR(IF(ISNUMBER(K443),IF($B$13="Goal",COUNTIFS($G$17:$G$516,"&lt;"&amp;$G443,$F$17:$F$516,"Yes")+COUNTIFS(G$17:G443,G443),COUNTIFS($H$17:$H$516,"&lt;"&amp;$H443,$F$17:$F$516,"Yes")+COUNTIFS(H$17:H443,H443)),NA()),NA())</f>
        <v>398</v>
      </c>
      <c r="K443" s="11">
        <f t="shared" si="7"/>
        <v>2870618.4766539847</v>
      </c>
    </row>
    <row r="444" spans="1:11" x14ac:dyDescent="0.3">
      <c r="A444" s="14">
        <f>SUM(A443,1)</f>
        <v>63</v>
      </c>
      <c r="B444" s="56" t="s">
        <v>45</v>
      </c>
      <c r="C444" s="57" t="s">
        <v>36</v>
      </c>
      <c r="D444" s="57" t="s">
        <v>26</v>
      </c>
      <c r="E444" s="57" t="s">
        <v>23</v>
      </c>
      <c r="F444" s="13" t="str">
        <f>IFERROR(IF($B$11="All",IF(AND($C444="Yes",D444=$B$10),"Yes","No"),IF($B$11&lt;&gt;"All",IF(AND($C444="Yes",$D444=$B$10,$E444=$B$11),"Yes","No"),"--")),"--")</f>
        <v>Yes</v>
      </c>
      <c r="G444" s="64">
        <v>1179548.2263888649</v>
      </c>
      <c r="H444" s="65">
        <v>3531532.3174273274</v>
      </c>
      <c r="J444" s="42">
        <f>IFERROR(IF(ISNUMBER(K444),IF($B$13="Goal",COUNTIFS($G$17:$G$516,"&lt;"&amp;$G444,$F$17:$F$516,"Yes")+COUNTIFS(G$17:G444,G444),COUNTIFS($H$17:$H$516,"&lt;"&amp;$H444,$F$17:$F$516,"Yes")+COUNTIFS(H$17:H444,H444)),NA()),NA())</f>
        <v>160</v>
      </c>
      <c r="K444" s="11">
        <f t="shared" si="7"/>
        <v>1179548.2263888649</v>
      </c>
    </row>
    <row r="445" spans="1:11" x14ac:dyDescent="0.3">
      <c r="A445" s="14">
        <f>SUM(A444,1)</f>
        <v>64</v>
      </c>
      <c r="B445" s="56" t="s">
        <v>45</v>
      </c>
      <c r="C445" s="57" t="s">
        <v>36</v>
      </c>
      <c r="D445" s="57" t="s">
        <v>26</v>
      </c>
      <c r="E445" s="57" t="s">
        <v>23</v>
      </c>
      <c r="F445" s="13" t="str">
        <f>IFERROR(IF($B$11="All",IF(AND($C445="Yes",D445=$B$10),"Yes","No"),IF($B$11&lt;&gt;"All",IF(AND($C445="Yes",$D445=$B$10,$E445=$B$11),"Yes","No"),"--")),"--")</f>
        <v>Yes</v>
      </c>
      <c r="G445" s="64">
        <v>3352044.2742446987</v>
      </c>
      <c r="H445" s="65">
        <v>3536387.0555346557</v>
      </c>
      <c r="J445" s="12">
        <f>IFERROR(IF(ISNUMBER(K445),IF($B$13="Goal",COUNTIFS($G$17:$G$516,"&lt;"&amp;$G445,$F$17:$F$516,"Yes")+COUNTIFS(G$17:G445,G445),COUNTIFS($H$17:$H$516,"&lt;"&amp;$H445,$F$17:$F$516,"Yes")+COUNTIFS(H$17:H445,H445)),NA()),NA())</f>
        <v>437</v>
      </c>
      <c r="K445" s="11">
        <f t="shared" si="7"/>
        <v>3352044.2742446987</v>
      </c>
    </row>
    <row r="446" spans="1:11" x14ac:dyDescent="0.3">
      <c r="A446" s="14">
        <f>SUM(A445,1)</f>
        <v>65</v>
      </c>
      <c r="B446" s="56" t="s">
        <v>45</v>
      </c>
      <c r="C446" s="57" t="s">
        <v>36</v>
      </c>
      <c r="D446" s="57" t="s">
        <v>26</v>
      </c>
      <c r="E446" s="57" t="s">
        <v>23</v>
      </c>
      <c r="F446" s="13" t="str">
        <f>IFERROR(IF($B$11="All",IF(AND($C446="Yes",D446=$B$10),"Yes","No"),IF($B$11&lt;&gt;"All",IF(AND($C446="Yes",$D446=$B$10,$E446=$B$11),"Yes","No"),"--")),"--")</f>
        <v>Yes</v>
      </c>
      <c r="G446" s="64">
        <v>3774320.3938424424</v>
      </c>
      <c r="H446" s="65">
        <v>3559270.2214182336</v>
      </c>
      <c r="J446" s="12">
        <f>IFERROR(IF(ISNUMBER(K446),IF($B$13="Goal",COUNTIFS($G$17:$G$516,"&lt;"&amp;$G446,$F$17:$F$516,"Yes")+COUNTIFS(G$17:G446,G446),COUNTIFS($H$17:$H$516,"&lt;"&amp;$H446,$F$17:$F$516,"Yes")+COUNTIFS(H$17:H446,H446)),NA()),NA())</f>
        <v>462</v>
      </c>
      <c r="K446" s="11">
        <f t="shared" si="7"/>
        <v>3774320.3938424424</v>
      </c>
    </row>
    <row r="447" spans="1:11" x14ac:dyDescent="0.3">
      <c r="A447" s="14">
        <f>SUM(A446,1)</f>
        <v>66</v>
      </c>
      <c r="B447" s="56" t="s">
        <v>45</v>
      </c>
      <c r="C447" s="57" t="s">
        <v>36</v>
      </c>
      <c r="D447" s="57" t="s">
        <v>26</v>
      </c>
      <c r="E447" s="57" t="s">
        <v>23</v>
      </c>
      <c r="F447" s="13" t="str">
        <f>IFERROR(IF($B$11="All",IF(AND($C447="Yes",D447=$B$10),"Yes","No"),IF($B$11&lt;&gt;"All",IF(AND($C447="Yes",$D447=$B$10,$E447=$B$11),"Yes","No"),"--")),"--")</f>
        <v>Yes</v>
      </c>
      <c r="G447" s="64">
        <v>4436821.8744379804</v>
      </c>
      <c r="H447" s="65">
        <v>3562174.8075819686</v>
      </c>
      <c r="J447" s="12">
        <f>IFERROR(IF(ISNUMBER(K447),IF($B$13="Goal",COUNTIFS($G$17:$G$516,"&lt;"&amp;$G447,$F$17:$F$516,"Yes")+COUNTIFS(G$17:G447,G447),COUNTIFS($H$17:$H$516,"&lt;"&amp;$H447,$F$17:$F$516,"Yes")+COUNTIFS(H$17:H447,H447)),NA()),NA())</f>
        <v>490</v>
      </c>
      <c r="K447" s="11">
        <f t="shared" si="7"/>
        <v>4436821.8744379804</v>
      </c>
    </row>
    <row r="448" spans="1:11" x14ac:dyDescent="0.3">
      <c r="A448" s="14">
        <f>SUM(A447,1)</f>
        <v>67</v>
      </c>
      <c r="B448" s="56" t="s">
        <v>45</v>
      </c>
      <c r="C448" s="57" t="s">
        <v>36</v>
      </c>
      <c r="D448" s="57" t="s">
        <v>26</v>
      </c>
      <c r="E448" s="57" t="s">
        <v>23</v>
      </c>
      <c r="F448" s="13" t="str">
        <f>IFERROR(IF($B$11="All",IF(AND($C448="Yes",D448=$B$10),"Yes","No"),IF($B$11&lt;&gt;"All",IF(AND($C448="Yes",$D448=$B$10,$E448=$B$11),"Yes","No"),"--")),"--")</f>
        <v>Yes</v>
      </c>
      <c r="G448" s="64">
        <v>610053.73316301801</v>
      </c>
      <c r="H448" s="65">
        <v>3562234.1617278424</v>
      </c>
      <c r="J448" s="42">
        <f>IFERROR(IF(ISNUMBER(K448),IF($B$13="Goal",COUNTIFS($G$17:$G$516,"&lt;"&amp;$G448,$F$17:$F$516,"Yes")+COUNTIFS(G$17:G448,G448),COUNTIFS($H$17:$H$516,"&lt;"&amp;$H448,$F$17:$F$516,"Yes")+COUNTIFS(H$17:H448,H448)),NA()),NA())</f>
        <v>81</v>
      </c>
      <c r="K448" s="11">
        <f t="shared" si="7"/>
        <v>610053.73316301801</v>
      </c>
    </row>
    <row r="449" spans="1:11" x14ac:dyDescent="0.3">
      <c r="A449" s="14">
        <f>SUM(A448,1)</f>
        <v>68</v>
      </c>
      <c r="B449" s="56" t="s">
        <v>45</v>
      </c>
      <c r="C449" s="57" t="s">
        <v>36</v>
      </c>
      <c r="D449" s="57" t="s">
        <v>26</v>
      </c>
      <c r="E449" s="57" t="s">
        <v>23</v>
      </c>
      <c r="F449" s="13" t="str">
        <f>IFERROR(IF($B$11="All",IF(AND($C449="Yes",D449=$B$10),"Yes","No"),IF($B$11&lt;&gt;"All",IF(AND($C449="Yes",$D449=$B$10,$E449=$B$11),"Yes","No"),"--")),"--")</f>
        <v>Yes</v>
      </c>
      <c r="G449" s="64">
        <v>3333503.0726168915</v>
      </c>
      <c r="H449" s="65">
        <v>3563984.3558320794</v>
      </c>
      <c r="J449" s="42">
        <f>IFERROR(IF(ISNUMBER(K449),IF($B$13="Goal",COUNTIFS($G$17:$G$516,"&lt;"&amp;$G449,$F$17:$F$516,"Yes")+COUNTIFS(G$17:G449,G449),COUNTIFS($H$17:$H$516,"&lt;"&amp;$H449,$F$17:$F$516,"Yes")+COUNTIFS(H$17:H449,H449)),NA()),NA())</f>
        <v>435</v>
      </c>
      <c r="K449" s="11">
        <f t="shared" si="7"/>
        <v>3333503.0726168915</v>
      </c>
    </row>
    <row r="450" spans="1:11" x14ac:dyDescent="0.3">
      <c r="A450" s="14">
        <f>SUM(A449,1)</f>
        <v>69</v>
      </c>
      <c r="B450" s="56" t="s">
        <v>45</v>
      </c>
      <c r="C450" s="57" t="s">
        <v>36</v>
      </c>
      <c r="D450" s="57" t="s">
        <v>26</v>
      </c>
      <c r="E450" s="57" t="s">
        <v>23</v>
      </c>
      <c r="F450" s="13" t="str">
        <f>IFERROR(IF($B$11="All",IF(AND($C450="Yes",D450=$B$10),"Yes","No"),IF($B$11&lt;&gt;"All",IF(AND($C450="Yes",$D450=$B$10,$E450=$B$11),"Yes","No"),"--")),"--")</f>
        <v>Yes</v>
      </c>
      <c r="G450" s="64">
        <v>974494.52025709825</v>
      </c>
      <c r="H450" s="65">
        <v>3577909.0260565435</v>
      </c>
      <c r="J450" s="12">
        <f>IFERROR(IF(ISNUMBER(K450),IF($B$13="Goal",COUNTIFS($G$17:$G$516,"&lt;"&amp;$G450,$F$17:$F$516,"Yes")+COUNTIFS(G$17:G450,G450),COUNTIFS($H$17:$H$516,"&lt;"&amp;$H450,$F$17:$F$516,"Yes")+COUNTIFS(H$17:H450,H450)),NA()),NA())</f>
        <v>132</v>
      </c>
      <c r="K450" s="11">
        <f t="shared" si="7"/>
        <v>974494.52025709825</v>
      </c>
    </row>
    <row r="451" spans="1:11" x14ac:dyDescent="0.3">
      <c r="A451" s="14">
        <f>SUM(A450,1)</f>
        <v>70</v>
      </c>
      <c r="B451" s="56" t="s">
        <v>45</v>
      </c>
      <c r="C451" s="57" t="s">
        <v>36</v>
      </c>
      <c r="D451" s="57" t="s">
        <v>26</v>
      </c>
      <c r="E451" s="57" t="s">
        <v>23</v>
      </c>
      <c r="F451" s="13" t="str">
        <f>IFERROR(IF($B$11="All",IF(AND($C451="Yes",D451=$B$10),"Yes","No"),IF($B$11&lt;&gt;"All",IF(AND($C451="Yes",$D451=$B$10,$E451=$B$11),"Yes","No"),"--")),"--")</f>
        <v>Yes</v>
      </c>
      <c r="G451" s="64">
        <v>3499496.0118774679</v>
      </c>
      <c r="H451" s="65">
        <v>3583548.2062395532</v>
      </c>
      <c r="J451" s="12">
        <f>IFERROR(IF(ISNUMBER(K451),IF($B$13="Goal",COUNTIFS($G$17:$G$516,"&lt;"&amp;$G451,$F$17:$F$516,"Yes")+COUNTIFS(G$17:G451,G451),COUNTIFS($H$17:$H$516,"&lt;"&amp;$H451,$F$17:$F$516,"Yes")+COUNTIFS(H$17:H451,H451)),NA()),NA())</f>
        <v>445</v>
      </c>
      <c r="K451" s="11">
        <f t="shared" si="7"/>
        <v>3499496.0118774679</v>
      </c>
    </row>
    <row r="452" spans="1:11" x14ac:dyDescent="0.3">
      <c r="A452" s="14">
        <f>SUM(A451,1)</f>
        <v>71</v>
      </c>
      <c r="B452" s="56" t="s">
        <v>45</v>
      </c>
      <c r="C452" s="57" t="s">
        <v>36</v>
      </c>
      <c r="D452" s="57" t="s">
        <v>26</v>
      </c>
      <c r="E452" s="57" t="s">
        <v>23</v>
      </c>
      <c r="F452" s="13" t="str">
        <f>IFERROR(IF($B$11="All",IF(AND($C452="Yes",D452=$B$10),"Yes","No"),IF($B$11&lt;&gt;"All",IF(AND($C452="Yes",$D452=$B$10,$E452=$B$11),"Yes","No"),"--")),"--")</f>
        <v>Yes</v>
      </c>
      <c r="G452" s="64">
        <v>55107.140721765718</v>
      </c>
      <c r="H452" s="65">
        <v>3588548.3598510767</v>
      </c>
      <c r="J452" s="12">
        <f>IFERROR(IF(ISNUMBER(K452),IF($B$13="Goal",COUNTIFS($G$17:$G$516,"&lt;"&amp;$G452,$F$17:$F$516,"Yes")+COUNTIFS(G$17:G452,G452),COUNTIFS($H$17:$H$516,"&lt;"&amp;$H452,$F$17:$F$516,"Yes")+COUNTIFS(H$17:H452,H452)),NA()),NA())</f>
        <v>9</v>
      </c>
      <c r="K452" s="11">
        <f t="shared" si="7"/>
        <v>55107.140721765718</v>
      </c>
    </row>
    <row r="453" spans="1:11" x14ac:dyDescent="0.3">
      <c r="A453" s="14">
        <f>SUM(A452,1)</f>
        <v>72</v>
      </c>
      <c r="B453" s="56" t="s">
        <v>45</v>
      </c>
      <c r="C453" s="57" t="s">
        <v>36</v>
      </c>
      <c r="D453" s="57" t="s">
        <v>26</v>
      </c>
      <c r="E453" s="57" t="s">
        <v>23</v>
      </c>
      <c r="F453" s="13" t="str">
        <f>IFERROR(IF($B$11="All",IF(AND($C453="Yes",D453=$B$10),"Yes","No"),IF($B$11&lt;&gt;"All",IF(AND($C453="Yes",$D453=$B$10,$E453=$B$11),"Yes","No"),"--")),"--")</f>
        <v>Yes</v>
      </c>
      <c r="G453" s="64">
        <v>1046652.7786458988</v>
      </c>
      <c r="H453" s="65">
        <v>3602071.449278147</v>
      </c>
      <c r="J453" s="12">
        <f>IFERROR(IF(ISNUMBER(K453),IF($B$13="Goal",COUNTIFS($G$17:$G$516,"&lt;"&amp;$G453,$F$17:$F$516,"Yes")+COUNTIFS(G$17:G453,G453),COUNTIFS($H$17:$H$516,"&lt;"&amp;$H453,$F$17:$F$516,"Yes")+COUNTIFS(H$17:H453,H453)),NA()),NA())</f>
        <v>140</v>
      </c>
      <c r="K453" s="11">
        <f t="shared" si="7"/>
        <v>1046652.7786458988</v>
      </c>
    </row>
    <row r="454" spans="1:11" x14ac:dyDescent="0.3">
      <c r="A454" s="14">
        <f>SUM(A453,1)</f>
        <v>73</v>
      </c>
      <c r="B454" s="56" t="s">
        <v>45</v>
      </c>
      <c r="C454" s="57" t="s">
        <v>36</v>
      </c>
      <c r="D454" s="57" t="s">
        <v>26</v>
      </c>
      <c r="E454" s="57" t="s">
        <v>23</v>
      </c>
      <c r="F454" s="13" t="str">
        <f>IFERROR(IF($B$11="All",IF(AND($C454="Yes",D454=$B$10),"Yes","No"),IF($B$11&lt;&gt;"All",IF(AND($C454="Yes",$D454=$B$10,$E454=$B$11),"Yes","No"),"--")),"--")</f>
        <v>Yes</v>
      </c>
      <c r="G454" s="64">
        <v>486969.01165623928</v>
      </c>
      <c r="H454" s="65">
        <v>3609768.3491157885</v>
      </c>
      <c r="J454" s="42">
        <f>IFERROR(IF(ISNUMBER(K454),IF($B$13="Goal",COUNTIFS($G$17:$G$516,"&lt;"&amp;$G454,$F$17:$F$516,"Yes")+COUNTIFS(G$17:G454,G454),COUNTIFS($H$17:$H$516,"&lt;"&amp;$H454,$F$17:$F$516,"Yes")+COUNTIFS(H$17:H454,H454)),NA()),NA())</f>
        <v>61</v>
      </c>
      <c r="K454" s="11">
        <f t="shared" si="7"/>
        <v>486969.01165623928</v>
      </c>
    </row>
    <row r="455" spans="1:11" x14ac:dyDescent="0.3">
      <c r="A455" s="14">
        <f>SUM(A454,1)</f>
        <v>74</v>
      </c>
      <c r="B455" s="56" t="s">
        <v>45</v>
      </c>
      <c r="C455" s="57" t="s">
        <v>36</v>
      </c>
      <c r="D455" s="57" t="s">
        <v>26</v>
      </c>
      <c r="E455" s="57" t="s">
        <v>23</v>
      </c>
      <c r="F455" s="13" t="str">
        <f>IFERROR(IF($B$11="All",IF(AND($C455="Yes",D455=$B$10),"Yes","No"),IF($B$11&lt;&gt;"All",IF(AND($C455="Yes",$D455=$B$10,$E455=$B$11),"Yes","No"),"--")),"--")</f>
        <v>Yes</v>
      </c>
      <c r="G455" s="64">
        <v>1866302.8544167655</v>
      </c>
      <c r="H455" s="65">
        <v>3619216.4251095527</v>
      </c>
      <c r="J455" s="12">
        <f>IFERROR(IF(ISNUMBER(K455),IF($B$13="Goal",COUNTIFS($G$17:$G$516,"&lt;"&amp;$G455,$F$17:$F$516,"Yes")+COUNTIFS(G$17:G455,G455),COUNTIFS($H$17:$H$516,"&lt;"&amp;$H455,$F$17:$F$516,"Yes")+COUNTIFS(H$17:H455,H455)),NA()),NA())</f>
        <v>242</v>
      </c>
      <c r="K455" s="11">
        <f t="shared" si="7"/>
        <v>1866302.8544167655</v>
      </c>
    </row>
    <row r="456" spans="1:11" x14ac:dyDescent="0.3">
      <c r="A456" s="14">
        <f>SUM(A455,1)</f>
        <v>75</v>
      </c>
      <c r="B456" s="56" t="s">
        <v>45</v>
      </c>
      <c r="C456" s="57" t="s">
        <v>36</v>
      </c>
      <c r="D456" s="57" t="s">
        <v>26</v>
      </c>
      <c r="E456" s="57" t="s">
        <v>23</v>
      </c>
      <c r="F456" s="13" t="str">
        <f>IFERROR(IF($B$11="All",IF(AND($C456="Yes",D456=$B$10),"Yes","No"),IF($B$11&lt;&gt;"All",IF(AND($C456="Yes",$D456=$B$10,$E456=$B$11),"Yes","No"),"--")),"--")</f>
        <v>Yes</v>
      </c>
      <c r="G456" s="64">
        <v>4139351.1666382612</v>
      </c>
      <c r="H456" s="65">
        <v>3620744.7073395397</v>
      </c>
      <c r="J456" s="42">
        <f>IFERROR(IF(ISNUMBER(K456),IF($B$13="Goal",COUNTIFS($G$17:$G$516,"&lt;"&amp;$G456,$F$17:$F$516,"Yes")+COUNTIFS(G$17:G456,G456),COUNTIFS($H$17:$H$516,"&lt;"&amp;$H456,$F$17:$F$516,"Yes")+COUNTIFS(H$17:H456,H456)),NA()),NA())</f>
        <v>482</v>
      </c>
      <c r="K456" s="11">
        <f t="shared" si="7"/>
        <v>4139351.1666382612</v>
      </c>
    </row>
    <row r="457" spans="1:11" x14ac:dyDescent="0.3">
      <c r="A457" s="14">
        <f>SUM(A456,1)</f>
        <v>76</v>
      </c>
      <c r="B457" s="56" t="s">
        <v>45</v>
      </c>
      <c r="C457" s="57" t="s">
        <v>36</v>
      </c>
      <c r="D457" s="57" t="s">
        <v>26</v>
      </c>
      <c r="E457" s="57" t="s">
        <v>23</v>
      </c>
      <c r="F457" s="13" t="str">
        <f>IFERROR(IF($B$11="All",IF(AND($C457="Yes",D457=$B$10),"Yes","No"),IF($B$11&lt;&gt;"All",IF(AND($C457="Yes",$D457=$B$10,$E457=$B$11),"Yes","No"),"--")),"--")</f>
        <v>Yes</v>
      </c>
      <c r="G457" s="64">
        <v>210895.00246993877</v>
      </c>
      <c r="H457" s="65">
        <v>3648175.2751829373</v>
      </c>
      <c r="J457" s="12">
        <f>IFERROR(IF(ISNUMBER(K457),IF($B$13="Goal",COUNTIFS($G$17:$G$516,"&lt;"&amp;$G457,$F$17:$F$516,"Yes")+COUNTIFS(G$17:G457,G457),COUNTIFS($H$17:$H$516,"&lt;"&amp;$H457,$F$17:$F$516,"Yes")+COUNTIFS(H$17:H457,H457)),NA()),NA())</f>
        <v>31</v>
      </c>
      <c r="K457" s="11">
        <f t="shared" si="7"/>
        <v>210895.00246993877</v>
      </c>
    </row>
    <row r="458" spans="1:11" x14ac:dyDescent="0.3">
      <c r="A458" s="14">
        <f>SUM(A457,1)</f>
        <v>77</v>
      </c>
      <c r="B458" s="56" t="s">
        <v>45</v>
      </c>
      <c r="C458" s="57" t="s">
        <v>36</v>
      </c>
      <c r="D458" s="57" t="s">
        <v>26</v>
      </c>
      <c r="E458" s="57" t="s">
        <v>23</v>
      </c>
      <c r="F458" s="13" t="str">
        <f>IFERROR(IF($B$11="All",IF(AND($C458="Yes",D458=$B$10),"Yes","No"),IF($B$11&lt;&gt;"All",IF(AND($C458="Yes",$D458=$B$10,$E458=$B$11),"Yes","No"),"--")),"--")</f>
        <v>Yes</v>
      </c>
      <c r="G458" s="64">
        <v>2716678.1808306724</v>
      </c>
      <c r="H458" s="65">
        <v>3671681.6614863942</v>
      </c>
      <c r="J458" s="12">
        <f>IFERROR(IF(ISNUMBER(K458),IF($B$13="Goal",COUNTIFS($G$17:$G$516,"&lt;"&amp;$G458,$F$17:$F$516,"Yes")+COUNTIFS(G$17:G458,G458),COUNTIFS($H$17:$H$516,"&lt;"&amp;$H458,$F$17:$F$516,"Yes")+COUNTIFS(H$17:H458,H458)),NA()),NA())</f>
        <v>381</v>
      </c>
      <c r="K458" s="11">
        <f t="shared" si="7"/>
        <v>2716678.1808306724</v>
      </c>
    </row>
    <row r="459" spans="1:11" x14ac:dyDescent="0.3">
      <c r="A459" s="14">
        <f>SUM(A458,1)</f>
        <v>78</v>
      </c>
      <c r="B459" s="56" t="s">
        <v>45</v>
      </c>
      <c r="C459" s="57" t="s">
        <v>36</v>
      </c>
      <c r="D459" s="57" t="s">
        <v>26</v>
      </c>
      <c r="E459" s="57" t="s">
        <v>23</v>
      </c>
      <c r="F459" s="13" t="str">
        <f>IFERROR(IF($B$11="All",IF(AND($C459="Yes",D459=$B$10),"Yes","No"),IF($B$11&lt;&gt;"All",IF(AND($C459="Yes",$D459=$B$10,$E459=$B$11),"Yes","No"),"--")),"--")</f>
        <v>Yes</v>
      </c>
      <c r="G459" s="64">
        <v>2710163.8033948513</v>
      </c>
      <c r="H459" s="65">
        <v>3671794.62981886</v>
      </c>
      <c r="J459" s="12">
        <f>IFERROR(IF(ISNUMBER(K459),IF($B$13="Goal",COUNTIFS($G$17:$G$516,"&lt;"&amp;$G459,$F$17:$F$516,"Yes")+COUNTIFS(G$17:G459,G459),COUNTIFS($H$17:$H$516,"&lt;"&amp;$H459,$F$17:$F$516,"Yes")+COUNTIFS(H$17:H459,H459)),NA()),NA())</f>
        <v>379</v>
      </c>
      <c r="K459" s="11">
        <f t="shared" si="7"/>
        <v>2710163.8033948513</v>
      </c>
    </row>
    <row r="460" spans="1:11" x14ac:dyDescent="0.3">
      <c r="A460" s="14">
        <f>SUM(A459,1)</f>
        <v>79</v>
      </c>
      <c r="B460" s="56" t="s">
        <v>45</v>
      </c>
      <c r="C460" s="57" t="s">
        <v>36</v>
      </c>
      <c r="D460" s="57" t="s">
        <v>26</v>
      </c>
      <c r="E460" s="57" t="s">
        <v>23</v>
      </c>
      <c r="F460" s="13" t="str">
        <f>IFERROR(IF($B$11="All",IF(AND($C460="Yes",D460=$B$10),"Yes","No"),IF($B$11&lt;&gt;"All",IF(AND($C460="Yes",$D460=$B$10,$E460=$B$11),"Yes","No"),"--")),"--")</f>
        <v>Yes</v>
      </c>
      <c r="G460" s="64">
        <v>545883.62869967846</v>
      </c>
      <c r="H460" s="65">
        <v>3686584.6556044072</v>
      </c>
      <c r="J460" s="42">
        <f>IFERROR(IF(ISNUMBER(K460),IF($B$13="Goal",COUNTIFS($G$17:$G$516,"&lt;"&amp;$G460,$F$17:$F$516,"Yes")+COUNTIFS(G$17:G460,G460),COUNTIFS($H$17:$H$516,"&lt;"&amp;$H460,$F$17:$F$516,"Yes")+COUNTIFS(H$17:H460,H460)),NA()),NA())</f>
        <v>71</v>
      </c>
      <c r="K460" s="11">
        <f t="shared" si="7"/>
        <v>545883.62869967846</v>
      </c>
    </row>
    <row r="461" spans="1:11" x14ac:dyDescent="0.3">
      <c r="A461" s="14">
        <f>SUM(A460,1)</f>
        <v>80</v>
      </c>
      <c r="B461" s="56" t="s">
        <v>45</v>
      </c>
      <c r="C461" s="57" t="s">
        <v>36</v>
      </c>
      <c r="D461" s="57" t="s">
        <v>26</v>
      </c>
      <c r="E461" s="57" t="s">
        <v>23</v>
      </c>
      <c r="F461" s="13" t="str">
        <f>IFERROR(IF($B$11="All",IF(AND($C461="Yes",D461=$B$10),"Yes","No"),IF($B$11&lt;&gt;"All",IF(AND($C461="Yes",$D461=$B$10,$E461=$B$11),"Yes","No"),"--")),"--")</f>
        <v>Yes</v>
      </c>
      <c r="G461" s="64">
        <v>2146967.7249729135</v>
      </c>
      <c r="H461" s="65">
        <v>3698997.9137604404</v>
      </c>
      <c r="J461" s="42">
        <f>IFERROR(IF(ISNUMBER(K461),IF($B$13="Goal",COUNTIFS($G$17:$G$516,"&lt;"&amp;$G461,$F$17:$F$516,"Yes")+COUNTIFS(G$17:G461,G461),COUNTIFS($H$17:$H$516,"&lt;"&amp;$H461,$F$17:$F$516,"Yes")+COUNTIFS(H$17:H461,H461)),NA()),NA())</f>
        <v>278</v>
      </c>
      <c r="K461" s="11">
        <f t="shared" si="7"/>
        <v>2146967.7249729135</v>
      </c>
    </row>
    <row r="462" spans="1:11" x14ac:dyDescent="0.3">
      <c r="A462" s="14">
        <f>SUM(A461,1)</f>
        <v>81</v>
      </c>
      <c r="B462" s="56" t="s">
        <v>45</v>
      </c>
      <c r="C462" s="57" t="s">
        <v>36</v>
      </c>
      <c r="D462" s="57" t="s">
        <v>26</v>
      </c>
      <c r="E462" s="57" t="s">
        <v>23</v>
      </c>
      <c r="F462" s="13" t="str">
        <f>IFERROR(IF($B$11="All",IF(AND($C462="Yes",D462=$B$10),"Yes","No"),IF($B$11&lt;&gt;"All",IF(AND($C462="Yes",$D462=$B$10,$E462=$B$11),"Yes","No"),"--")),"--")</f>
        <v>Yes</v>
      </c>
      <c r="G462" s="64">
        <v>216049.27989907583</v>
      </c>
      <c r="H462" s="65">
        <v>3704029.388502337</v>
      </c>
      <c r="J462" s="12">
        <f>IFERROR(IF(ISNUMBER(K462),IF($B$13="Goal",COUNTIFS($G$17:$G$516,"&lt;"&amp;$G462,$F$17:$F$516,"Yes")+COUNTIFS(G$17:G462,G462),COUNTIFS($H$17:$H$516,"&lt;"&amp;$H462,$F$17:$F$516,"Yes")+COUNTIFS(H$17:H462,H462)),NA()),NA())</f>
        <v>32</v>
      </c>
      <c r="K462" s="11">
        <f t="shared" si="7"/>
        <v>216049.27989907583</v>
      </c>
    </row>
    <row r="463" spans="1:11" x14ac:dyDescent="0.3">
      <c r="A463" s="14">
        <f>SUM(A462,1)</f>
        <v>82</v>
      </c>
      <c r="B463" s="56" t="s">
        <v>45</v>
      </c>
      <c r="C463" s="57" t="s">
        <v>36</v>
      </c>
      <c r="D463" s="57" t="s">
        <v>26</v>
      </c>
      <c r="E463" s="57" t="s">
        <v>23</v>
      </c>
      <c r="F463" s="13" t="str">
        <f>IFERROR(IF($B$11="All",IF(AND($C463="Yes",D463=$B$10),"Yes","No"),IF($B$11&lt;&gt;"All",IF(AND($C463="Yes",$D463=$B$10,$E463=$B$11),"Yes","No"),"--")),"--")</f>
        <v>Yes</v>
      </c>
      <c r="G463" s="64">
        <v>3906626.6260119667</v>
      </c>
      <c r="H463" s="65">
        <v>3713061.4583152421</v>
      </c>
      <c r="J463" s="42">
        <f>IFERROR(IF(ISNUMBER(K463),IF($B$13="Goal",COUNTIFS($G$17:$G$516,"&lt;"&amp;$G463,$F$17:$F$516,"Yes")+COUNTIFS(G$17:G463,G463),COUNTIFS($H$17:$H$516,"&lt;"&amp;$H463,$F$17:$F$516,"Yes")+COUNTIFS(H$17:H463,H463)),NA()),NA())</f>
        <v>470</v>
      </c>
      <c r="K463" s="11">
        <f t="shared" si="7"/>
        <v>3906626.6260119667</v>
      </c>
    </row>
    <row r="464" spans="1:11" x14ac:dyDescent="0.3">
      <c r="A464" s="14">
        <f>SUM(A463,1)</f>
        <v>83</v>
      </c>
      <c r="B464" s="56" t="s">
        <v>45</v>
      </c>
      <c r="C464" s="57" t="s">
        <v>36</v>
      </c>
      <c r="D464" s="57" t="s">
        <v>26</v>
      </c>
      <c r="E464" s="57" t="s">
        <v>23</v>
      </c>
      <c r="F464" s="13" t="str">
        <f>IFERROR(IF($B$11="All",IF(AND($C464="Yes",D464=$B$10),"Yes","No"),IF($B$11&lt;&gt;"All",IF(AND($C464="Yes",$D464=$B$10,$E464=$B$11),"Yes","No"),"--")),"--")</f>
        <v>Yes</v>
      </c>
      <c r="G464" s="64">
        <v>2398439.6905891784</v>
      </c>
      <c r="H464" s="65">
        <v>3713672.5589473899</v>
      </c>
      <c r="J464" s="12">
        <f>IFERROR(IF(ISNUMBER(K464),IF($B$13="Goal",COUNTIFS($G$17:$G$516,"&lt;"&amp;$G464,$F$17:$F$516,"Yes")+COUNTIFS(G$17:G464,G464),COUNTIFS($H$17:$H$516,"&lt;"&amp;$H464,$F$17:$F$516,"Yes")+COUNTIFS(H$17:H464,H464)),NA()),NA())</f>
        <v>328</v>
      </c>
      <c r="K464" s="11">
        <f t="shared" si="7"/>
        <v>2398439.6905891784</v>
      </c>
    </row>
    <row r="465" spans="1:11" x14ac:dyDescent="0.3">
      <c r="A465" s="14">
        <f>SUM(A464,1)</f>
        <v>84</v>
      </c>
      <c r="B465" s="56" t="s">
        <v>45</v>
      </c>
      <c r="C465" s="57" t="s">
        <v>36</v>
      </c>
      <c r="D465" s="57" t="s">
        <v>26</v>
      </c>
      <c r="E465" s="57" t="s">
        <v>23</v>
      </c>
      <c r="F465" s="13" t="str">
        <f>IFERROR(IF($B$11="All",IF(AND($C465="Yes",D465=$B$10),"Yes","No"),IF($B$11&lt;&gt;"All",IF(AND($C465="Yes",$D465=$B$10,$E465=$B$11),"Yes","No"),"--")),"--")</f>
        <v>Yes</v>
      </c>
      <c r="G465" s="64">
        <v>2214736.0000003017</v>
      </c>
      <c r="H465" s="65">
        <v>3719371.6536015198</v>
      </c>
      <c r="J465" s="42">
        <f>IFERROR(IF(ISNUMBER(K465),IF($B$13="Goal",COUNTIFS($G$17:$G$516,"&lt;"&amp;$G465,$F$17:$F$516,"Yes")+COUNTIFS(G$17:G465,G465),COUNTIFS($H$17:$H$516,"&lt;"&amp;$H465,$F$17:$F$516,"Yes")+COUNTIFS(H$17:H465,H465)),NA()),NA())</f>
        <v>294</v>
      </c>
      <c r="K465" s="11">
        <f t="shared" si="7"/>
        <v>2214736.0000003017</v>
      </c>
    </row>
    <row r="466" spans="1:11" x14ac:dyDescent="0.3">
      <c r="A466" s="14">
        <f>SUM(A465,1)</f>
        <v>85</v>
      </c>
      <c r="B466" s="56" t="s">
        <v>45</v>
      </c>
      <c r="C466" s="57" t="s">
        <v>36</v>
      </c>
      <c r="D466" s="57" t="s">
        <v>26</v>
      </c>
      <c r="E466" s="57" t="s">
        <v>23</v>
      </c>
      <c r="F466" s="13" t="str">
        <f>IFERROR(IF($B$11="All",IF(AND($C466="Yes",D466=$B$10),"Yes","No"),IF($B$11&lt;&gt;"All",IF(AND($C466="Yes",$D466=$B$10,$E466=$B$11),"Yes","No"),"--")),"--")</f>
        <v>Yes</v>
      </c>
      <c r="G466" s="64">
        <v>1016854.1110688988</v>
      </c>
      <c r="H466" s="65">
        <v>3737114.4499137476</v>
      </c>
      <c r="J466" s="12">
        <f>IFERROR(IF(ISNUMBER(K466),IF($B$13="Goal",COUNTIFS($G$17:$G$516,"&lt;"&amp;$G466,$F$17:$F$516,"Yes")+COUNTIFS(G$17:G466,G466),COUNTIFS($H$17:$H$516,"&lt;"&amp;$H466,$F$17:$F$516,"Yes")+COUNTIFS(H$17:H466,H466)),NA()),NA())</f>
        <v>134</v>
      </c>
      <c r="K466" s="11">
        <f t="shared" ref="K466:K516" si="8">IFERROR(IF($F466="Yes",IF($B$13="Goal",IF(ISNUMBER(G466),G466,NA()),IF(ISNUMBER(H466),H466,NA())),NA()),NA())</f>
        <v>1016854.1110688988</v>
      </c>
    </row>
    <row r="467" spans="1:11" x14ac:dyDescent="0.3">
      <c r="A467" s="14">
        <f>SUM(A466,1)</f>
        <v>86</v>
      </c>
      <c r="B467" s="56" t="s">
        <v>45</v>
      </c>
      <c r="C467" s="57" t="s">
        <v>36</v>
      </c>
      <c r="D467" s="57" t="s">
        <v>26</v>
      </c>
      <c r="E467" s="57" t="s">
        <v>23</v>
      </c>
      <c r="F467" s="13" t="str">
        <f>IFERROR(IF($B$11="All",IF(AND($C467="Yes",D467=$B$10),"Yes","No"),IF($B$11&lt;&gt;"All",IF(AND($C467="Yes",$D467=$B$10,$E467=$B$11),"Yes","No"),"--")),"--")</f>
        <v>Yes</v>
      </c>
      <c r="G467" s="64">
        <v>1252531.2246335461</v>
      </c>
      <c r="H467" s="65">
        <v>3738232.5005394863</v>
      </c>
      <c r="J467" s="12">
        <f>IFERROR(IF(ISNUMBER(K467),IF($B$13="Goal",COUNTIFS($G$17:$G$516,"&lt;"&amp;$G467,$F$17:$F$516,"Yes")+COUNTIFS(G$17:G467,G467),COUNTIFS($H$17:$H$516,"&lt;"&amp;$H467,$F$17:$F$516,"Yes")+COUNTIFS(H$17:H467,H467)),NA()),NA())</f>
        <v>169</v>
      </c>
      <c r="K467" s="11">
        <f t="shared" si="8"/>
        <v>1252531.2246335461</v>
      </c>
    </row>
    <row r="468" spans="1:11" x14ac:dyDescent="0.3">
      <c r="A468" s="14">
        <f>SUM(A467,1)</f>
        <v>87</v>
      </c>
      <c r="B468" s="56" t="s">
        <v>45</v>
      </c>
      <c r="C468" s="57" t="s">
        <v>36</v>
      </c>
      <c r="D468" s="57" t="s">
        <v>26</v>
      </c>
      <c r="E468" s="57" t="s">
        <v>23</v>
      </c>
      <c r="F468" s="13" t="str">
        <f>IFERROR(IF($B$11="All",IF(AND($C468="Yes",D468=$B$10),"Yes","No"),IF($B$11&lt;&gt;"All",IF(AND($C468="Yes",$D468=$B$10,$E468=$B$11),"Yes","No"),"--")),"--")</f>
        <v>Yes</v>
      </c>
      <c r="G468" s="64">
        <v>1954143.5322837571</v>
      </c>
      <c r="H468" s="65">
        <v>3740684.3046289445</v>
      </c>
      <c r="J468" s="42">
        <f>IFERROR(IF(ISNUMBER(K468),IF($B$13="Goal",COUNTIFS($G$17:$G$516,"&lt;"&amp;$G468,$F$17:$F$516,"Yes")+COUNTIFS(G$17:G468,G468),COUNTIFS($H$17:$H$516,"&lt;"&amp;$H468,$F$17:$F$516,"Yes")+COUNTIFS(H$17:H468,H468)),NA()),NA())</f>
        <v>251</v>
      </c>
      <c r="K468" s="11">
        <f t="shared" si="8"/>
        <v>1954143.5322837571</v>
      </c>
    </row>
    <row r="469" spans="1:11" x14ac:dyDescent="0.3">
      <c r="A469" s="14">
        <f>SUM(A468,1)</f>
        <v>88</v>
      </c>
      <c r="B469" s="56" t="s">
        <v>45</v>
      </c>
      <c r="C469" s="57" t="s">
        <v>36</v>
      </c>
      <c r="D469" s="57" t="s">
        <v>26</v>
      </c>
      <c r="E469" s="57" t="s">
        <v>23</v>
      </c>
      <c r="F469" s="13" t="str">
        <f>IFERROR(IF($B$11="All",IF(AND($C469="Yes",D469=$B$10),"Yes","No"),IF($B$11&lt;&gt;"All",IF(AND($C469="Yes",$D469=$B$10,$E469=$B$11),"Yes","No"),"--")),"--")</f>
        <v>Yes</v>
      </c>
      <c r="G469" s="64">
        <v>393586.66141402698</v>
      </c>
      <c r="H469" s="65">
        <v>3757524.9177455935</v>
      </c>
      <c r="J469" s="12">
        <f>IFERROR(IF(ISNUMBER(K469),IF($B$13="Goal",COUNTIFS($G$17:$G$516,"&lt;"&amp;$G469,$F$17:$F$516,"Yes")+COUNTIFS(G$17:G469,G469),COUNTIFS($H$17:$H$516,"&lt;"&amp;$H469,$F$17:$F$516,"Yes")+COUNTIFS(H$17:H469,H469)),NA()),NA())</f>
        <v>49</v>
      </c>
      <c r="K469" s="11">
        <f t="shared" si="8"/>
        <v>393586.66141402698</v>
      </c>
    </row>
    <row r="470" spans="1:11" x14ac:dyDescent="0.3">
      <c r="A470" s="14">
        <f>SUM(A469,1)</f>
        <v>89</v>
      </c>
      <c r="B470" s="56" t="s">
        <v>45</v>
      </c>
      <c r="C470" s="57" t="s">
        <v>36</v>
      </c>
      <c r="D470" s="57" t="s">
        <v>26</v>
      </c>
      <c r="E470" s="57" t="s">
        <v>23</v>
      </c>
      <c r="F470" s="13" t="str">
        <f>IFERROR(IF($B$11="All",IF(AND($C470="Yes",D470=$B$10),"Yes","No"),IF($B$11&lt;&gt;"All",IF(AND($C470="Yes",$D470=$B$10,$E470=$B$11),"Yes","No"),"--")),"--")</f>
        <v>Yes</v>
      </c>
      <c r="G470" s="64">
        <v>122155.33642269588</v>
      </c>
      <c r="H470" s="65">
        <v>3790824.5522950813</v>
      </c>
      <c r="J470" s="12">
        <f>IFERROR(IF(ISNUMBER(K470),IF($B$13="Goal",COUNTIFS($G$17:$G$516,"&lt;"&amp;$G470,$F$17:$F$516,"Yes")+COUNTIFS(G$17:G470,G470),COUNTIFS($H$17:$H$516,"&lt;"&amp;$H470,$F$17:$F$516,"Yes")+COUNTIFS(H$17:H470,H470)),NA()),NA())</f>
        <v>17</v>
      </c>
      <c r="K470" s="11">
        <f t="shared" si="8"/>
        <v>122155.33642269588</v>
      </c>
    </row>
    <row r="471" spans="1:11" x14ac:dyDescent="0.3">
      <c r="A471" s="14">
        <f>SUM(A470,1)</f>
        <v>90</v>
      </c>
      <c r="B471" s="56" t="s">
        <v>45</v>
      </c>
      <c r="C471" s="57" t="s">
        <v>36</v>
      </c>
      <c r="D471" s="57" t="s">
        <v>26</v>
      </c>
      <c r="E471" s="57" t="s">
        <v>23</v>
      </c>
      <c r="F471" s="13" t="str">
        <f>IFERROR(IF($B$11="All",IF(AND($C471="Yes",D471=$B$10),"Yes","No"),IF($B$11&lt;&gt;"All",IF(AND($C471="Yes",$D471=$B$10,$E471=$B$11),"Yes","No"),"--")),"--")</f>
        <v>Yes</v>
      </c>
      <c r="G471" s="64">
        <v>2609115.4138593771</v>
      </c>
      <c r="H471" s="65">
        <v>3804392.6845803512</v>
      </c>
      <c r="J471" s="12">
        <f>IFERROR(IF(ISNUMBER(K471),IF($B$13="Goal",COUNTIFS($G$17:$G$516,"&lt;"&amp;$G471,$F$17:$F$516,"Yes")+COUNTIFS(G$17:G471,G471),COUNTIFS($H$17:$H$516,"&lt;"&amp;$H471,$F$17:$F$516,"Yes")+COUNTIFS(H$17:H471,H471)),NA()),NA())</f>
        <v>360</v>
      </c>
      <c r="K471" s="11">
        <f t="shared" si="8"/>
        <v>2609115.4138593771</v>
      </c>
    </row>
    <row r="472" spans="1:11" x14ac:dyDescent="0.3">
      <c r="A472" s="14">
        <f>SUM(A471,1)</f>
        <v>91</v>
      </c>
      <c r="B472" s="56" t="s">
        <v>45</v>
      </c>
      <c r="C472" s="57" t="s">
        <v>36</v>
      </c>
      <c r="D472" s="57" t="s">
        <v>26</v>
      </c>
      <c r="E472" s="57" t="s">
        <v>23</v>
      </c>
      <c r="F472" s="13" t="str">
        <f>IFERROR(IF($B$11="All",IF(AND($C472="Yes",D472=$B$10),"Yes","No"),IF($B$11&lt;&gt;"All",IF(AND($C472="Yes",$D472=$B$10,$E472=$B$11),"Yes","No"),"--")),"--")</f>
        <v>Yes</v>
      </c>
      <c r="G472" s="64">
        <v>1438035.7190887411</v>
      </c>
      <c r="H472" s="65">
        <v>3827789.4081423045</v>
      </c>
      <c r="J472" s="42">
        <f>IFERROR(IF(ISNUMBER(K472),IF($B$13="Goal",COUNTIFS($G$17:$G$516,"&lt;"&amp;$G472,$F$17:$F$516,"Yes")+COUNTIFS(G$17:G472,G472),COUNTIFS($H$17:$H$516,"&lt;"&amp;$H472,$F$17:$F$516,"Yes")+COUNTIFS(H$17:H472,H472)),NA()),NA())</f>
        <v>184</v>
      </c>
      <c r="K472" s="11">
        <f t="shared" si="8"/>
        <v>1438035.7190887411</v>
      </c>
    </row>
    <row r="473" spans="1:11" x14ac:dyDescent="0.3">
      <c r="A473" s="14">
        <f>SUM(A472,1)</f>
        <v>92</v>
      </c>
      <c r="B473" s="56" t="s">
        <v>45</v>
      </c>
      <c r="C473" s="57" t="s">
        <v>36</v>
      </c>
      <c r="D473" s="57" t="s">
        <v>26</v>
      </c>
      <c r="E473" s="57" t="s">
        <v>23</v>
      </c>
      <c r="F473" s="13" t="str">
        <f>IFERROR(IF($B$11="All",IF(AND($C473="Yes",D473=$B$10),"Yes","No"),IF($B$11&lt;&gt;"All",IF(AND($C473="Yes",$D473=$B$10,$E473=$B$11),"Yes","No"),"--")),"--")</f>
        <v>Yes</v>
      </c>
      <c r="G473" s="64">
        <v>1220983.9190988676</v>
      </c>
      <c r="H473" s="65">
        <v>3847997.2509389725</v>
      </c>
      <c r="J473" s="42">
        <f>IFERROR(IF(ISNUMBER(K473),IF($B$13="Goal",COUNTIFS($G$17:$G$516,"&lt;"&amp;$G473,$F$17:$F$516,"Yes")+COUNTIFS(G$17:G473,G473),COUNTIFS($H$17:$H$516,"&lt;"&amp;$H473,$F$17:$F$516,"Yes")+COUNTIFS(H$17:H473,H473)),NA()),NA())</f>
        <v>165</v>
      </c>
      <c r="K473" s="11">
        <f t="shared" si="8"/>
        <v>1220983.9190988676</v>
      </c>
    </row>
    <row r="474" spans="1:11" x14ac:dyDescent="0.3">
      <c r="A474" s="14">
        <f>SUM(A473,1)</f>
        <v>93</v>
      </c>
      <c r="B474" s="56" t="s">
        <v>45</v>
      </c>
      <c r="C474" s="57" t="s">
        <v>36</v>
      </c>
      <c r="D474" s="57" t="s">
        <v>26</v>
      </c>
      <c r="E474" s="57" t="s">
        <v>23</v>
      </c>
      <c r="F474" s="13" t="str">
        <f>IFERROR(IF($B$11="All",IF(AND($C474="Yes",D474=$B$10),"Yes","No"),IF($B$11&lt;&gt;"All",IF(AND($C474="Yes",$D474=$B$10,$E474=$B$11),"Yes","No"),"--")),"--")</f>
        <v>Yes</v>
      </c>
      <c r="G474" s="64">
        <v>30569.068117345203</v>
      </c>
      <c r="H474" s="65">
        <v>3848433.8421723982</v>
      </c>
      <c r="J474" s="42">
        <f>IFERROR(IF(ISNUMBER(K474),IF($B$13="Goal",COUNTIFS($G$17:$G$516,"&lt;"&amp;$G474,$F$17:$F$516,"Yes")+COUNTIFS(G$17:G474,G474),COUNTIFS($H$17:$H$516,"&lt;"&amp;$H474,$F$17:$F$516,"Yes")+COUNTIFS(H$17:H474,H474)),NA()),NA())</f>
        <v>4</v>
      </c>
      <c r="K474" s="11">
        <f t="shared" si="8"/>
        <v>30569.068117345203</v>
      </c>
    </row>
    <row r="475" spans="1:11" x14ac:dyDescent="0.3">
      <c r="A475" s="14">
        <f>SUM(A474,1)</f>
        <v>94</v>
      </c>
      <c r="B475" s="56" t="s">
        <v>45</v>
      </c>
      <c r="C475" s="57" t="s">
        <v>36</v>
      </c>
      <c r="D475" s="57" t="s">
        <v>26</v>
      </c>
      <c r="E475" s="57" t="s">
        <v>23</v>
      </c>
      <c r="F475" s="13" t="str">
        <f>IFERROR(IF($B$11="All",IF(AND($C475="Yes",D475=$B$10),"Yes","No"),IF($B$11&lt;&gt;"All",IF(AND($C475="Yes",$D475=$B$10,$E475=$B$11),"Yes","No"),"--")),"--")</f>
        <v>Yes</v>
      </c>
      <c r="G475" s="64">
        <v>825826.34823606384</v>
      </c>
      <c r="H475" s="65">
        <v>3854873.9660596158</v>
      </c>
      <c r="J475" s="12">
        <f>IFERROR(IF(ISNUMBER(K475),IF($B$13="Goal",COUNTIFS($G$17:$G$516,"&lt;"&amp;$G475,$F$17:$F$516,"Yes")+COUNTIFS(G$17:G475,G475),COUNTIFS($H$17:$H$516,"&lt;"&amp;$H475,$F$17:$F$516,"Yes")+COUNTIFS(H$17:H475,H475)),NA()),NA())</f>
        <v>113</v>
      </c>
      <c r="K475" s="11">
        <f t="shared" si="8"/>
        <v>825826.34823606384</v>
      </c>
    </row>
    <row r="476" spans="1:11" x14ac:dyDescent="0.3">
      <c r="A476" s="14">
        <f>SUM(A475,1)</f>
        <v>95</v>
      </c>
      <c r="B476" s="56" t="s">
        <v>45</v>
      </c>
      <c r="C476" s="57" t="s">
        <v>36</v>
      </c>
      <c r="D476" s="57" t="s">
        <v>26</v>
      </c>
      <c r="E476" s="57" t="s">
        <v>23</v>
      </c>
      <c r="F476" s="13" t="str">
        <f>IFERROR(IF($B$11="All",IF(AND($C476="Yes",D476=$B$10),"Yes","No"),IF($B$11&lt;&gt;"All",IF(AND($C476="Yes",$D476=$B$10,$E476=$B$11),"Yes","No"),"--")),"--")</f>
        <v>Yes</v>
      </c>
      <c r="G476" s="64">
        <v>2349413.9251973117</v>
      </c>
      <c r="H476" s="65">
        <v>3860755.1772876116</v>
      </c>
      <c r="J476" s="12">
        <f>IFERROR(IF(ISNUMBER(K476),IF($B$13="Goal",COUNTIFS($G$17:$G$516,"&lt;"&amp;$G476,$F$17:$F$516,"Yes")+COUNTIFS(G$17:G476,G476),COUNTIFS($H$17:$H$516,"&lt;"&amp;$H476,$F$17:$F$516,"Yes")+COUNTIFS(H$17:H476,H476)),NA()),NA())</f>
        <v>320</v>
      </c>
      <c r="K476" s="11">
        <f t="shared" si="8"/>
        <v>2349413.9251973117</v>
      </c>
    </row>
    <row r="477" spans="1:11" x14ac:dyDescent="0.3">
      <c r="A477" s="14">
        <f>SUM(A476,1)</f>
        <v>96</v>
      </c>
      <c r="B477" s="56" t="s">
        <v>45</v>
      </c>
      <c r="C477" s="57" t="s">
        <v>36</v>
      </c>
      <c r="D477" s="57" t="s">
        <v>26</v>
      </c>
      <c r="E477" s="57" t="s">
        <v>23</v>
      </c>
      <c r="F477" s="13" t="str">
        <f>IFERROR(IF($B$11="All",IF(AND($C477="Yes",D477=$B$10),"Yes","No"),IF($B$11&lt;&gt;"All",IF(AND($C477="Yes",$D477=$B$10,$E477=$B$11),"Yes","No"),"--")),"--")</f>
        <v>Yes</v>
      </c>
      <c r="G477" s="64">
        <v>1190109.7451136501</v>
      </c>
      <c r="H477" s="65">
        <v>3884203.2203241731</v>
      </c>
      <c r="J477" s="42">
        <f>IFERROR(IF(ISNUMBER(K477),IF($B$13="Goal",COUNTIFS($G$17:$G$516,"&lt;"&amp;$G477,$F$17:$F$516,"Yes")+COUNTIFS(G$17:G477,G477),COUNTIFS($H$17:$H$516,"&lt;"&amp;$H477,$F$17:$F$516,"Yes")+COUNTIFS(H$17:H477,H477)),NA()),NA())</f>
        <v>163</v>
      </c>
      <c r="K477" s="11">
        <f t="shared" si="8"/>
        <v>1190109.7451136501</v>
      </c>
    </row>
    <row r="478" spans="1:11" x14ac:dyDescent="0.3">
      <c r="A478" s="14">
        <f>SUM(A477,1)</f>
        <v>97</v>
      </c>
      <c r="B478" s="56" t="s">
        <v>45</v>
      </c>
      <c r="C478" s="57" t="s">
        <v>36</v>
      </c>
      <c r="D478" s="57" t="s">
        <v>26</v>
      </c>
      <c r="E478" s="57" t="s">
        <v>23</v>
      </c>
      <c r="F478" s="13" t="str">
        <f>IFERROR(IF($B$11="All",IF(AND($C478="Yes",D478=$B$10),"Yes","No"),IF($B$11&lt;&gt;"All",IF(AND($C478="Yes",$D478=$B$10,$E478=$B$11),"Yes","No"),"--")),"--")</f>
        <v>Yes</v>
      </c>
      <c r="G478" s="64">
        <v>3061282.726078507</v>
      </c>
      <c r="H478" s="65">
        <v>3947400.940330707</v>
      </c>
      <c r="J478" s="12">
        <f>IFERROR(IF(ISNUMBER(K478),IF($B$13="Goal",COUNTIFS($G$17:$G$516,"&lt;"&amp;$G478,$F$17:$F$516,"Yes")+COUNTIFS(G$17:G478,G478),COUNTIFS($H$17:$H$516,"&lt;"&amp;$H478,$F$17:$F$516,"Yes")+COUNTIFS(H$17:H478,H478)),NA()),NA())</f>
        <v>418</v>
      </c>
      <c r="K478" s="11">
        <f t="shared" si="8"/>
        <v>3061282.726078507</v>
      </c>
    </row>
    <row r="479" spans="1:11" x14ac:dyDescent="0.3">
      <c r="A479" s="14">
        <f>SUM(A478,1)</f>
        <v>98</v>
      </c>
      <c r="B479" s="56" t="s">
        <v>45</v>
      </c>
      <c r="C479" s="57" t="s">
        <v>36</v>
      </c>
      <c r="D479" s="57" t="s">
        <v>26</v>
      </c>
      <c r="E479" s="57" t="s">
        <v>23</v>
      </c>
      <c r="F479" s="13" t="str">
        <f>IFERROR(IF($B$11="All",IF(AND($C479="Yes",D479=$B$10),"Yes","No"),IF($B$11&lt;&gt;"All",IF(AND($C479="Yes",$D479=$B$10,$E479=$B$11),"Yes","No"),"--")),"--")</f>
        <v>Yes</v>
      </c>
      <c r="G479" s="64">
        <v>2244798.2534772134</v>
      </c>
      <c r="H479" s="65">
        <v>3957814.962308622</v>
      </c>
      <c r="J479" s="12">
        <f>IFERROR(IF(ISNUMBER(K479),IF($B$13="Goal",COUNTIFS($G$17:$G$516,"&lt;"&amp;$G479,$F$17:$F$516,"Yes")+COUNTIFS(G$17:G479,G479),COUNTIFS($H$17:$H$516,"&lt;"&amp;$H479,$F$17:$F$516,"Yes")+COUNTIFS(H$17:H479,H479)),NA()),NA())</f>
        <v>300</v>
      </c>
      <c r="K479" s="11">
        <f t="shared" si="8"/>
        <v>2244798.2534772134</v>
      </c>
    </row>
    <row r="480" spans="1:11" x14ac:dyDescent="0.3">
      <c r="A480" s="14">
        <f>SUM(A479,1)</f>
        <v>99</v>
      </c>
      <c r="B480" s="56" t="s">
        <v>45</v>
      </c>
      <c r="C480" s="57" t="s">
        <v>36</v>
      </c>
      <c r="D480" s="57" t="s">
        <v>26</v>
      </c>
      <c r="E480" s="57" t="s">
        <v>23</v>
      </c>
      <c r="F480" s="13" t="str">
        <f>IFERROR(IF($B$11="All",IF(AND($C480="Yes",D480=$B$10),"Yes","No"),IF($B$11&lt;&gt;"All",IF(AND($C480="Yes",$D480=$B$10,$E480=$B$11),"Yes","No"),"--")),"--")</f>
        <v>Yes</v>
      </c>
      <c r="G480" s="64">
        <v>718164.17546359729</v>
      </c>
      <c r="H480" s="65">
        <v>3969098.5760456165</v>
      </c>
      <c r="J480" s="42">
        <f>IFERROR(IF(ISNUMBER(K480),IF($B$13="Goal",COUNTIFS($G$17:$G$516,"&lt;"&amp;$G480,$F$17:$F$516,"Yes")+COUNTIFS(G$17:G480,G480),COUNTIFS($H$17:$H$516,"&lt;"&amp;$H480,$F$17:$F$516,"Yes")+COUNTIFS(H$17:H480,H480)),NA()),NA())</f>
        <v>101</v>
      </c>
      <c r="K480" s="11">
        <f t="shared" si="8"/>
        <v>718164.17546359729</v>
      </c>
    </row>
    <row r="481" spans="1:11" x14ac:dyDescent="0.3">
      <c r="A481" s="14">
        <f>SUM(A480,1)</f>
        <v>100</v>
      </c>
      <c r="B481" s="56" t="s">
        <v>45</v>
      </c>
      <c r="C481" s="57" t="s">
        <v>36</v>
      </c>
      <c r="D481" s="57" t="s">
        <v>26</v>
      </c>
      <c r="E481" s="57" t="s">
        <v>23</v>
      </c>
      <c r="F481" s="13" t="str">
        <f>IFERROR(IF($B$11="All",IF(AND($C481="Yes",D481=$B$10),"Yes","No"),IF($B$11&lt;&gt;"All",IF(AND($C481="Yes",$D481=$B$10,$E481=$B$11),"Yes","No"),"--")),"--")</f>
        <v>Yes</v>
      </c>
      <c r="G481" s="64">
        <v>2127686.1887208163</v>
      </c>
      <c r="H481" s="65">
        <v>3980338.7451074882</v>
      </c>
      <c r="J481" s="42">
        <f>IFERROR(IF(ISNUMBER(K481),IF($B$13="Goal",COUNTIFS($G$17:$G$516,"&lt;"&amp;$G481,$F$17:$F$516,"Yes")+COUNTIFS(G$17:G481,G481),COUNTIFS($H$17:$H$516,"&lt;"&amp;$H481,$F$17:$F$516,"Yes")+COUNTIFS(H$17:H481,H481)),NA()),NA())</f>
        <v>276</v>
      </c>
      <c r="K481" s="11">
        <f t="shared" si="8"/>
        <v>2127686.1887208163</v>
      </c>
    </row>
    <row r="482" spans="1:11" x14ac:dyDescent="0.3">
      <c r="A482" s="14">
        <f>SUM(A481,1)</f>
        <v>101</v>
      </c>
      <c r="B482" s="56" t="s">
        <v>45</v>
      </c>
      <c r="C482" s="57" t="s">
        <v>36</v>
      </c>
      <c r="D482" s="57" t="s">
        <v>26</v>
      </c>
      <c r="E482" s="57" t="s">
        <v>23</v>
      </c>
      <c r="F482" s="13" t="str">
        <f>IFERROR(IF($B$11="All",IF(AND($C482="Yes",D482=$B$10),"Yes","No"),IF($B$11&lt;&gt;"All",IF(AND($C482="Yes",$D482=$B$10,$E482=$B$11),"Yes","No"),"--")),"--")</f>
        <v>Yes</v>
      </c>
      <c r="G482" s="64">
        <v>2701903.6408158117</v>
      </c>
      <c r="H482" s="65">
        <v>3982537.5125109726</v>
      </c>
      <c r="J482" s="42">
        <f>IFERROR(IF(ISNUMBER(K482),IF($B$13="Goal",COUNTIFS($G$17:$G$516,"&lt;"&amp;$G482,$F$17:$F$516,"Yes")+COUNTIFS(G$17:G482,G482),COUNTIFS($H$17:$H$516,"&lt;"&amp;$H482,$F$17:$F$516,"Yes")+COUNTIFS(H$17:H482,H482)),NA()),NA())</f>
        <v>377</v>
      </c>
      <c r="K482" s="11">
        <f t="shared" si="8"/>
        <v>2701903.6408158117</v>
      </c>
    </row>
    <row r="483" spans="1:11" x14ac:dyDescent="0.3">
      <c r="A483" s="14">
        <f>SUM(A482,1)</f>
        <v>102</v>
      </c>
      <c r="B483" s="56" t="s">
        <v>45</v>
      </c>
      <c r="C483" s="57" t="s">
        <v>36</v>
      </c>
      <c r="D483" s="57" t="s">
        <v>26</v>
      </c>
      <c r="E483" s="57" t="s">
        <v>23</v>
      </c>
      <c r="F483" s="13" t="str">
        <f>IFERROR(IF($B$11="All",IF(AND($C483="Yes",D483=$B$10),"Yes","No"),IF($B$11&lt;&gt;"All",IF(AND($C483="Yes",$D483=$B$10,$E483=$B$11),"Yes","No"),"--")),"--")</f>
        <v>Yes</v>
      </c>
      <c r="G483" s="64">
        <v>2249197.8539277241</v>
      </c>
      <c r="H483" s="65">
        <v>3988380.7459139456</v>
      </c>
      <c r="J483" s="12">
        <f>IFERROR(IF(ISNUMBER(K483),IF($B$13="Goal",COUNTIFS($G$17:$G$516,"&lt;"&amp;$G483,$F$17:$F$516,"Yes")+COUNTIFS(G$17:G483,G483),COUNTIFS($H$17:$H$516,"&lt;"&amp;$H483,$F$17:$F$516,"Yes")+COUNTIFS(H$17:H483,H483)),NA()),NA())</f>
        <v>301</v>
      </c>
      <c r="K483" s="11">
        <f t="shared" si="8"/>
        <v>2249197.8539277241</v>
      </c>
    </row>
    <row r="484" spans="1:11" x14ac:dyDescent="0.3">
      <c r="A484" s="14">
        <f>SUM(A483,1)</f>
        <v>103</v>
      </c>
      <c r="B484" s="56" t="s">
        <v>45</v>
      </c>
      <c r="C484" s="57" t="s">
        <v>36</v>
      </c>
      <c r="D484" s="57" t="s">
        <v>26</v>
      </c>
      <c r="E484" s="57" t="s">
        <v>23</v>
      </c>
      <c r="F484" s="13" t="str">
        <f>IFERROR(IF($B$11="All",IF(AND($C484="Yes",D484=$B$10),"Yes","No"),IF($B$11&lt;&gt;"All",IF(AND($C484="Yes",$D484=$B$10,$E484=$B$11),"Yes","No"),"--")),"--")</f>
        <v>Yes</v>
      </c>
      <c r="G484" s="64">
        <v>2970218.4110344374</v>
      </c>
      <c r="H484" s="65">
        <v>4020055.6191722914</v>
      </c>
      <c r="J484" s="42">
        <f>IFERROR(IF(ISNUMBER(K484),IF($B$13="Goal",COUNTIFS($G$17:$G$516,"&lt;"&amp;$G484,$F$17:$F$516,"Yes")+COUNTIFS(G$17:G484,G484),COUNTIFS($H$17:$H$516,"&lt;"&amp;$H484,$F$17:$F$516,"Yes")+COUNTIFS(H$17:H484,H484)),NA()),NA())</f>
        <v>410</v>
      </c>
      <c r="K484" s="11">
        <f t="shared" si="8"/>
        <v>2970218.4110344374</v>
      </c>
    </row>
    <row r="485" spans="1:11" x14ac:dyDescent="0.3">
      <c r="A485" s="14">
        <f>SUM(A484,1)</f>
        <v>104</v>
      </c>
      <c r="B485" s="56" t="s">
        <v>45</v>
      </c>
      <c r="C485" s="57" t="s">
        <v>36</v>
      </c>
      <c r="D485" s="57" t="s">
        <v>26</v>
      </c>
      <c r="E485" s="57" t="s">
        <v>23</v>
      </c>
      <c r="F485" s="13" t="str">
        <f>IFERROR(IF($B$11="All",IF(AND($C485="Yes",D485=$B$10),"Yes","No"),IF($B$11&lt;&gt;"All",IF(AND($C485="Yes",$D485=$B$10,$E485=$B$11),"Yes","No"),"--")),"--")</f>
        <v>Yes</v>
      </c>
      <c r="G485" s="64">
        <v>256856.43483014472</v>
      </c>
      <c r="H485" s="65">
        <v>4024314.6559239943</v>
      </c>
      <c r="J485" s="12">
        <f>IFERROR(IF(ISNUMBER(K485),IF($B$13="Goal",COUNTIFS($G$17:$G$516,"&lt;"&amp;$G485,$F$17:$F$516,"Yes")+COUNTIFS(G$17:G485,G485),COUNTIFS($H$17:$H$516,"&lt;"&amp;$H485,$F$17:$F$516,"Yes")+COUNTIFS(H$17:H485,H485)),NA()),NA())</f>
        <v>35</v>
      </c>
      <c r="K485" s="11">
        <f t="shared" si="8"/>
        <v>256856.43483014472</v>
      </c>
    </row>
    <row r="486" spans="1:11" x14ac:dyDescent="0.3">
      <c r="A486" s="14">
        <f>SUM(A485,1)</f>
        <v>105</v>
      </c>
      <c r="B486" s="56" t="s">
        <v>45</v>
      </c>
      <c r="C486" s="57" t="s">
        <v>36</v>
      </c>
      <c r="D486" s="57" t="s">
        <v>26</v>
      </c>
      <c r="E486" s="57" t="s">
        <v>23</v>
      </c>
      <c r="F486" s="13" t="str">
        <f>IFERROR(IF($B$11="All",IF(AND($C486="Yes",D486=$B$10),"Yes","No"),IF($B$11&lt;&gt;"All",IF(AND($C486="Yes",$D486=$B$10,$E486=$B$11),"Yes","No"),"--")),"--")</f>
        <v>Yes</v>
      </c>
      <c r="G486" s="64">
        <v>2012732.0300249027</v>
      </c>
      <c r="H486" s="65">
        <v>4031395.5973900524</v>
      </c>
      <c r="J486" s="42">
        <f>IFERROR(IF(ISNUMBER(K486),IF($B$13="Goal",COUNTIFS($G$17:$G$516,"&lt;"&amp;$G486,$F$17:$F$516,"Yes")+COUNTIFS(G$17:G486,G486),COUNTIFS($H$17:$H$516,"&lt;"&amp;$H486,$F$17:$F$516,"Yes")+COUNTIFS(H$17:H486,H486)),NA()),NA())</f>
        <v>260</v>
      </c>
      <c r="K486" s="11">
        <f t="shared" si="8"/>
        <v>2012732.0300249027</v>
      </c>
    </row>
    <row r="487" spans="1:11" x14ac:dyDescent="0.3">
      <c r="A487" s="14">
        <f>SUM(A486,1)</f>
        <v>106</v>
      </c>
      <c r="B487" s="56" t="s">
        <v>45</v>
      </c>
      <c r="C487" s="57" t="s">
        <v>36</v>
      </c>
      <c r="D487" s="57" t="s">
        <v>26</v>
      </c>
      <c r="E487" s="57" t="s">
        <v>23</v>
      </c>
      <c r="F487" s="13" t="str">
        <f>IFERROR(IF($B$11="All",IF(AND($C487="Yes",D487=$B$10),"Yes","No"),IF($B$11&lt;&gt;"All",IF(AND($C487="Yes",$D487=$B$10,$E487=$B$11),"Yes","No"),"--")),"--")</f>
        <v>Yes</v>
      </c>
      <c r="G487" s="64">
        <v>2837008.5448124669</v>
      </c>
      <c r="H487" s="65">
        <v>4061222.7000621529</v>
      </c>
      <c r="J487" s="42">
        <f>IFERROR(IF(ISNUMBER(K487),IF($B$13="Goal",COUNTIFS($G$17:$G$516,"&lt;"&amp;$G487,$F$17:$F$516,"Yes")+COUNTIFS(G$17:G487,G487),COUNTIFS($H$17:$H$516,"&lt;"&amp;$H487,$F$17:$F$516,"Yes")+COUNTIFS(H$17:H487,H487)),NA()),NA())</f>
        <v>393</v>
      </c>
      <c r="K487" s="11">
        <f t="shared" si="8"/>
        <v>2837008.5448124669</v>
      </c>
    </row>
    <row r="488" spans="1:11" x14ac:dyDescent="0.3">
      <c r="A488" s="14">
        <f>SUM(A487,1)</f>
        <v>107</v>
      </c>
      <c r="B488" s="56" t="s">
        <v>45</v>
      </c>
      <c r="C488" s="57" t="s">
        <v>36</v>
      </c>
      <c r="D488" s="57" t="s">
        <v>26</v>
      </c>
      <c r="E488" s="57" t="s">
        <v>23</v>
      </c>
      <c r="F488" s="13" t="str">
        <f>IFERROR(IF($B$11="All",IF(AND($C488="Yes",D488=$B$10),"Yes","No"),IF($B$11&lt;&gt;"All",IF(AND($C488="Yes",$D488=$B$10,$E488=$B$11),"Yes","No"),"--")),"--")</f>
        <v>Yes</v>
      </c>
      <c r="G488" s="64">
        <v>285610.30274255545</v>
      </c>
      <c r="H488" s="65">
        <v>4130140.2083287165</v>
      </c>
      <c r="J488" s="12">
        <f>IFERROR(IF(ISNUMBER(K488),IF($B$13="Goal",COUNTIFS($G$17:$G$516,"&lt;"&amp;$G488,$F$17:$F$516,"Yes")+COUNTIFS(G$17:G488,G488),COUNTIFS($H$17:$H$516,"&lt;"&amp;$H488,$F$17:$F$516,"Yes")+COUNTIFS(H$17:H488,H488)),NA()),NA())</f>
        <v>39</v>
      </c>
      <c r="K488" s="11">
        <f t="shared" si="8"/>
        <v>285610.30274255545</v>
      </c>
    </row>
    <row r="489" spans="1:11" x14ac:dyDescent="0.3">
      <c r="A489" s="14">
        <f>SUM(A488,1)</f>
        <v>108</v>
      </c>
      <c r="B489" s="56" t="s">
        <v>45</v>
      </c>
      <c r="C489" s="57" t="s">
        <v>36</v>
      </c>
      <c r="D489" s="57" t="s">
        <v>26</v>
      </c>
      <c r="E489" s="57" t="s">
        <v>23</v>
      </c>
      <c r="F489" s="13" t="str">
        <f>IFERROR(IF($B$11="All",IF(AND($C489="Yes",D489=$B$10),"Yes","No"),IF($B$11&lt;&gt;"All",IF(AND($C489="Yes",$D489=$B$10,$E489=$B$11),"Yes","No"),"--")),"--")</f>
        <v>Yes</v>
      </c>
      <c r="G489" s="64">
        <v>344452.87944020133</v>
      </c>
      <c r="H489" s="65">
        <v>4148283.8847175231</v>
      </c>
      <c r="J489" s="42">
        <f>IFERROR(IF(ISNUMBER(K489),IF($B$13="Goal",COUNTIFS($G$17:$G$516,"&lt;"&amp;$G489,$F$17:$F$516,"Yes")+COUNTIFS(G$17:G489,G489),COUNTIFS($H$17:$H$516,"&lt;"&amp;$H489,$F$17:$F$516,"Yes")+COUNTIFS(H$17:H489,H489)),NA()),NA())</f>
        <v>45</v>
      </c>
      <c r="K489" s="11">
        <f t="shared" si="8"/>
        <v>344452.87944020133</v>
      </c>
    </row>
    <row r="490" spans="1:11" x14ac:dyDescent="0.3">
      <c r="A490" s="14">
        <f>SUM(A489,1)</f>
        <v>109</v>
      </c>
      <c r="B490" s="56" t="s">
        <v>45</v>
      </c>
      <c r="C490" s="57" t="s">
        <v>36</v>
      </c>
      <c r="D490" s="57" t="s">
        <v>26</v>
      </c>
      <c r="E490" s="57" t="s">
        <v>23</v>
      </c>
      <c r="F490" s="13" t="str">
        <f>IFERROR(IF($B$11="All",IF(AND($C490="Yes",D490=$B$10),"Yes","No"),IF($B$11&lt;&gt;"All",IF(AND($C490="Yes",$D490=$B$10,$E490=$B$11),"Yes","No"),"--")),"--")</f>
        <v>Yes</v>
      </c>
      <c r="G490" s="64">
        <v>2882411.251055697</v>
      </c>
      <c r="H490" s="65">
        <v>4158463.6118938071</v>
      </c>
      <c r="J490" s="42">
        <f>IFERROR(IF(ISNUMBER(K490),IF($B$13="Goal",COUNTIFS($G$17:$G$516,"&lt;"&amp;$G490,$F$17:$F$516,"Yes")+COUNTIFS(G$17:G490,G490),COUNTIFS($H$17:$H$516,"&lt;"&amp;$H490,$F$17:$F$516,"Yes")+COUNTIFS(H$17:H490,H490)),NA()),NA())</f>
        <v>400</v>
      </c>
      <c r="K490" s="11">
        <f t="shared" si="8"/>
        <v>2882411.251055697</v>
      </c>
    </row>
    <row r="491" spans="1:11" x14ac:dyDescent="0.3">
      <c r="A491" s="14">
        <f>SUM(A490,1)</f>
        <v>110</v>
      </c>
      <c r="B491" s="56" t="s">
        <v>45</v>
      </c>
      <c r="C491" s="57" t="s">
        <v>36</v>
      </c>
      <c r="D491" s="57" t="s">
        <v>26</v>
      </c>
      <c r="E491" s="57" t="s">
        <v>23</v>
      </c>
      <c r="F491" s="13" t="str">
        <f>IFERROR(IF($B$11="All",IF(AND($C491="Yes",D491=$B$10),"Yes","No"),IF($B$11&lt;&gt;"All",IF(AND($C491="Yes",$D491=$B$10,$E491=$B$11),"Yes","No"),"--")),"--")</f>
        <v>Yes</v>
      </c>
      <c r="G491" s="64">
        <v>2426862.6447676774</v>
      </c>
      <c r="H491" s="65">
        <v>4194081.6781809335</v>
      </c>
      <c r="J491" s="42">
        <f>IFERROR(IF(ISNUMBER(K491),IF($B$13="Goal",COUNTIFS($G$17:$G$516,"&lt;"&amp;$G491,$F$17:$F$516,"Yes")+COUNTIFS(G$17:G491,G491),COUNTIFS($H$17:$H$516,"&lt;"&amp;$H491,$F$17:$F$516,"Yes")+COUNTIFS(H$17:H491,H491)),NA()),NA())</f>
        <v>334</v>
      </c>
      <c r="K491" s="11">
        <f t="shared" si="8"/>
        <v>2426862.6447676774</v>
      </c>
    </row>
    <row r="492" spans="1:11" x14ac:dyDescent="0.3">
      <c r="A492" s="14">
        <f>SUM(A491,1)</f>
        <v>111</v>
      </c>
      <c r="B492" s="56" t="s">
        <v>45</v>
      </c>
      <c r="C492" s="57" t="s">
        <v>36</v>
      </c>
      <c r="D492" s="57" t="s">
        <v>26</v>
      </c>
      <c r="E492" s="57" t="s">
        <v>23</v>
      </c>
      <c r="F492" s="13" t="str">
        <f>IFERROR(IF($B$11="All",IF(AND($C492="Yes",D492=$B$10),"Yes","No"),IF($B$11&lt;&gt;"All",IF(AND($C492="Yes",$D492=$B$10,$E492=$B$11),"Yes","No"),"--")),"--")</f>
        <v>Yes</v>
      </c>
      <c r="G492" s="64">
        <v>2283956.7863544924</v>
      </c>
      <c r="H492" s="65">
        <v>4219432.7396633765</v>
      </c>
      <c r="J492" s="42">
        <f>IFERROR(IF(ISNUMBER(K492),IF($B$13="Goal",COUNTIFS($G$17:$G$516,"&lt;"&amp;$G492,$F$17:$F$516,"Yes")+COUNTIFS(G$17:G492,G492),COUNTIFS($H$17:$H$516,"&lt;"&amp;$H492,$F$17:$F$516,"Yes")+COUNTIFS(H$17:H492,H492)),NA()),NA())</f>
        <v>306</v>
      </c>
      <c r="K492" s="11">
        <f t="shared" si="8"/>
        <v>2283956.7863544924</v>
      </c>
    </row>
    <row r="493" spans="1:11" x14ac:dyDescent="0.3">
      <c r="A493" s="14">
        <f>SUM(A492,1)</f>
        <v>112</v>
      </c>
      <c r="B493" s="56" t="s">
        <v>45</v>
      </c>
      <c r="C493" s="57" t="s">
        <v>36</v>
      </c>
      <c r="D493" s="57" t="s">
        <v>26</v>
      </c>
      <c r="E493" s="57" t="s">
        <v>23</v>
      </c>
      <c r="F493" s="13" t="str">
        <f>IFERROR(IF($B$11="All",IF(AND($C493="Yes",D493=$B$10),"Yes","No"),IF($B$11&lt;&gt;"All",IF(AND($C493="Yes",$D493=$B$10,$E493=$B$11),"Yes","No"),"--")),"--")</f>
        <v>Yes</v>
      </c>
      <c r="G493" s="64">
        <v>2661713.6755345212</v>
      </c>
      <c r="H493" s="65">
        <v>4221297.5624925736</v>
      </c>
      <c r="J493" s="12">
        <f>IFERROR(IF(ISNUMBER(K493),IF($B$13="Goal",COUNTIFS($G$17:$G$516,"&lt;"&amp;$G493,$F$17:$F$516,"Yes")+COUNTIFS(G$17:G493,G493),COUNTIFS($H$17:$H$516,"&lt;"&amp;$H493,$F$17:$F$516,"Yes")+COUNTIFS(H$17:H493,H493)),NA()),NA())</f>
        <v>372</v>
      </c>
      <c r="K493" s="11">
        <f t="shared" si="8"/>
        <v>2661713.6755345212</v>
      </c>
    </row>
    <row r="494" spans="1:11" x14ac:dyDescent="0.3">
      <c r="A494" s="14">
        <f>SUM(A493,1)</f>
        <v>113</v>
      </c>
      <c r="B494" s="56" t="s">
        <v>45</v>
      </c>
      <c r="C494" s="57" t="s">
        <v>36</v>
      </c>
      <c r="D494" s="57" t="s">
        <v>26</v>
      </c>
      <c r="E494" s="57" t="s">
        <v>23</v>
      </c>
      <c r="F494" s="13" t="str">
        <f>IFERROR(IF($B$11="All",IF(AND($C494="Yes",D494=$B$10),"Yes","No"),IF($B$11&lt;&gt;"All",IF(AND($C494="Yes",$D494=$B$10,$E494=$B$11),"Yes","No"),"--")),"--")</f>
        <v>Yes</v>
      </c>
      <c r="G494" s="64">
        <v>1177982.1759761351</v>
      </c>
      <c r="H494" s="65">
        <v>4225946.0705564292</v>
      </c>
      <c r="J494" s="12">
        <f>IFERROR(IF(ISNUMBER(K494),IF($B$13="Goal",COUNTIFS($G$17:$G$516,"&lt;"&amp;$G494,$F$17:$F$516,"Yes")+COUNTIFS(G$17:G494,G494),COUNTIFS($H$17:$H$516,"&lt;"&amp;$H494,$F$17:$F$516,"Yes")+COUNTIFS(H$17:H494,H494)),NA()),NA())</f>
        <v>159</v>
      </c>
      <c r="K494" s="11">
        <f t="shared" si="8"/>
        <v>1177982.1759761351</v>
      </c>
    </row>
    <row r="495" spans="1:11" x14ac:dyDescent="0.3">
      <c r="A495" s="14">
        <f>SUM(A494,1)</f>
        <v>114</v>
      </c>
      <c r="B495" s="56" t="s">
        <v>45</v>
      </c>
      <c r="C495" s="57" t="s">
        <v>36</v>
      </c>
      <c r="D495" s="57" t="s">
        <v>26</v>
      </c>
      <c r="E495" s="57" t="s">
        <v>23</v>
      </c>
      <c r="F495" s="13" t="str">
        <f>IFERROR(IF($B$11="All",IF(AND($C495="Yes",D495=$B$10),"Yes","No"),IF($B$11&lt;&gt;"All",IF(AND($C495="Yes",$D495=$B$10,$E495=$B$11),"Yes","No"),"--")),"--")</f>
        <v>Yes</v>
      </c>
      <c r="G495" s="64">
        <v>2627610.1988245803</v>
      </c>
      <c r="H495" s="65">
        <v>4234378.8328100722</v>
      </c>
      <c r="J495" s="42">
        <f>IFERROR(IF(ISNUMBER(K495),IF($B$13="Goal",COUNTIFS($G$17:$G$516,"&lt;"&amp;$G495,$F$17:$F$516,"Yes")+COUNTIFS(G$17:G495,G495),COUNTIFS($H$17:$H$516,"&lt;"&amp;$H495,$F$17:$F$516,"Yes")+COUNTIFS(H$17:H495,H495)),NA()),NA())</f>
        <v>364</v>
      </c>
      <c r="K495" s="11">
        <f t="shared" si="8"/>
        <v>2627610.1988245803</v>
      </c>
    </row>
    <row r="496" spans="1:11" x14ac:dyDescent="0.3">
      <c r="A496" s="14">
        <f>SUM(A495,1)</f>
        <v>115</v>
      </c>
      <c r="B496" s="56" t="s">
        <v>45</v>
      </c>
      <c r="C496" s="57" t="s">
        <v>36</v>
      </c>
      <c r="D496" s="57" t="s">
        <v>26</v>
      </c>
      <c r="E496" s="57" t="s">
        <v>23</v>
      </c>
      <c r="F496" s="13" t="str">
        <f>IFERROR(IF($B$11="All",IF(AND($C496="Yes",D496=$B$10),"Yes","No"),IF($B$11&lt;&gt;"All",IF(AND($C496="Yes",$D496=$B$10,$E496=$B$11),"Yes","No"),"--")),"--")</f>
        <v>Yes</v>
      </c>
      <c r="G496" s="64">
        <v>2188427.7675032164</v>
      </c>
      <c r="H496" s="65">
        <v>4271648.5248627439</v>
      </c>
      <c r="J496" s="42">
        <f>IFERROR(IF(ISNUMBER(K496),IF($B$13="Goal",COUNTIFS($G$17:$G$516,"&lt;"&amp;$G496,$F$17:$F$516,"Yes")+COUNTIFS(G$17:G496,G496),COUNTIFS($H$17:$H$516,"&lt;"&amp;$H496,$F$17:$F$516,"Yes")+COUNTIFS(H$17:H496,H496)),NA()),NA())</f>
        <v>286</v>
      </c>
      <c r="K496" s="11">
        <f t="shared" si="8"/>
        <v>2188427.7675032164</v>
      </c>
    </row>
    <row r="497" spans="1:11" x14ac:dyDescent="0.3">
      <c r="A497" s="14">
        <f>SUM(A496,1)</f>
        <v>116</v>
      </c>
      <c r="B497" s="56" t="s">
        <v>45</v>
      </c>
      <c r="C497" s="57" t="s">
        <v>36</v>
      </c>
      <c r="D497" s="57" t="s">
        <v>26</v>
      </c>
      <c r="E497" s="57" t="s">
        <v>23</v>
      </c>
      <c r="F497" s="13" t="str">
        <f>IFERROR(IF($B$11="All",IF(AND($C497="Yes",D497=$B$10),"Yes","No"),IF($B$11&lt;&gt;"All",IF(AND($C497="Yes",$D497=$B$10,$E497=$B$11),"Yes","No"),"--")),"--")</f>
        <v>Yes</v>
      </c>
      <c r="G497" s="64">
        <v>2261807.9764507678</v>
      </c>
      <c r="H497" s="65">
        <v>4277334.59533621</v>
      </c>
      <c r="J497" s="12">
        <f>IFERROR(IF(ISNUMBER(K497),IF($B$13="Goal",COUNTIFS($G$17:$G$516,"&lt;"&amp;$G497,$F$17:$F$516,"Yes")+COUNTIFS(G$17:G497,G497),COUNTIFS($H$17:$H$516,"&lt;"&amp;$H497,$F$17:$F$516,"Yes")+COUNTIFS(H$17:H497,H497)),NA()),NA())</f>
        <v>303</v>
      </c>
      <c r="K497" s="11">
        <f t="shared" si="8"/>
        <v>2261807.9764507678</v>
      </c>
    </row>
    <row r="498" spans="1:11" x14ac:dyDescent="0.3">
      <c r="A498" s="14">
        <f>SUM(A497,1)</f>
        <v>117</v>
      </c>
      <c r="B498" s="56" t="s">
        <v>45</v>
      </c>
      <c r="C498" s="57" t="s">
        <v>36</v>
      </c>
      <c r="D498" s="57" t="s">
        <v>26</v>
      </c>
      <c r="E498" s="57" t="s">
        <v>23</v>
      </c>
      <c r="F498" s="13" t="str">
        <f>IFERROR(IF($B$11="All",IF(AND($C498="Yes",D498=$B$10),"Yes","No"),IF($B$11&lt;&gt;"All",IF(AND($C498="Yes",$D498=$B$10,$E498=$B$11),"Yes","No"),"--")),"--")</f>
        <v>Yes</v>
      </c>
      <c r="G498" s="64">
        <v>4091742.3398738094</v>
      </c>
      <c r="H498" s="65">
        <v>4317110.3912691725</v>
      </c>
      <c r="J498" s="42">
        <f>IFERROR(IF(ISNUMBER(K498),IF($B$13="Goal",COUNTIFS($G$17:$G$516,"&lt;"&amp;$G498,$F$17:$F$516,"Yes")+COUNTIFS(G$17:G498,G498),COUNTIFS($H$17:$H$516,"&lt;"&amp;$H498,$F$17:$F$516,"Yes")+COUNTIFS(H$17:H498,H498)),NA()),NA())</f>
        <v>478</v>
      </c>
      <c r="K498" s="11">
        <f t="shared" si="8"/>
        <v>4091742.3398738094</v>
      </c>
    </row>
    <row r="499" spans="1:11" x14ac:dyDescent="0.3">
      <c r="A499" s="14">
        <f>SUM(A498,1)</f>
        <v>118</v>
      </c>
      <c r="B499" s="56" t="s">
        <v>45</v>
      </c>
      <c r="C499" s="57" t="s">
        <v>36</v>
      </c>
      <c r="D499" s="57" t="s">
        <v>26</v>
      </c>
      <c r="E499" s="57" t="s">
        <v>23</v>
      </c>
      <c r="F499" s="13" t="str">
        <f>IFERROR(IF($B$11="All",IF(AND($C499="Yes",D499=$B$10),"Yes","No"),IF($B$11&lt;&gt;"All",IF(AND($C499="Yes",$D499=$B$10,$E499=$B$11),"Yes","No"),"--")),"--")</f>
        <v>Yes</v>
      </c>
      <c r="G499" s="64">
        <v>366351.73082920181</v>
      </c>
      <c r="H499" s="65">
        <v>4338007.7573520578</v>
      </c>
      <c r="J499" s="12">
        <f>IFERROR(IF(ISNUMBER(K499),IF($B$13="Goal",COUNTIFS($G$17:$G$516,"&lt;"&amp;$G499,$F$17:$F$516,"Yes")+COUNTIFS(G$17:G499,G499),COUNTIFS($H$17:$H$516,"&lt;"&amp;$H499,$F$17:$F$516,"Yes")+COUNTIFS(H$17:H499,H499)),NA()),NA())</f>
        <v>47</v>
      </c>
      <c r="K499" s="11">
        <f t="shared" si="8"/>
        <v>366351.73082920181</v>
      </c>
    </row>
    <row r="500" spans="1:11" x14ac:dyDescent="0.3">
      <c r="A500" s="14">
        <f>SUM(A499,1)</f>
        <v>119</v>
      </c>
      <c r="B500" s="56" t="s">
        <v>45</v>
      </c>
      <c r="C500" s="57" t="s">
        <v>36</v>
      </c>
      <c r="D500" s="57" t="s">
        <v>26</v>
      </c>
      <c r="E500" s="57" t="s">
        <v>23</v>
      </c>
      <c r="F500" s="13" t="str">
        <f>IFERROR(IF($B$11="All",IF(AND($C500="Yes",D500=$B$10),"Yes","No"),IF($B$11&lt;&gt;"All",IF(AND($C500="Yes",$D500=$B$10,$E500=$B$11),"Yes","No"),"--")),"--")</f>
        <v>Yes</v>
      </c>
      <c r="G500" s="64">
        <v>3630345.8446962386</v>
      </c>
      <c r="H500" s="65">
        <v>4360592.8139907122</v>
      </c>
      <c r="J500" s="12">
        <f>IFERROR(IF(ISNUMBER(K500),IF($B$13="Goal",COUNTIFS($G$17:$G$516,"&lt;"&amp;$G500,$F$17:$F$516,"Yes")+COUNTIFS(G$17:G500,G500),COUNTIFS($H$17:$H$516,"&lt;"&amp;$H500,$F$17:$F$516,"Yes")+COUNTIFS(H$17:H500,H500)),NA()),NA())</f>
        <v>453</v>
      </c>
      <c r="K500" s="11">
        <f t="shared" si="8"/>
        <v>3630345.8446962386</v>
      </c>
    </row>
    <row r="501" spans="1:11" x14ac:dyDescent="0.3">
      <c r="A501" s="14">
        <f>SUM(A500,1)</f>
        <v>120</v>
      </c>
      <c r="B501" s="56" t="s">
        <v>45</v>
      </c>
      <c r="C501" s="57" t="s">
        <v>36</v>
      </c>
      <c r="D501" s="57" t="s">
        <v>26</v>
      </c>
      <c r="E501" s="57" t="s">
        <v>23</v>
      </c>
      <c r="F501" s="13" t="str">
        <f>IFERROR(IF($B$11="All",IF(AND($C501="Yes",D501=$B$10),"Yes","No"),IF($B$11&lt;&gt;"All",IF(AND($C501="Yes",$D501=$B$10,$E501=$B$11),"Yes","No"),"--")),"--")</f>
        <v>Yes</v>
      </c>
      <c r="G501" s="64">
        <v>915949.11473930674</v>
      </c>
      <c r="H501" s="65">
        <v>4369287.8564217221</v>
      </c>
      <c r="J501" s="42">
        <f>IFERROR(IF(ISNUMBER(K501),IF($B$13="Goal",COUNTIFS($G$17:$G$516,"&lt;"&amp;$G501,$F$17:$F$516,"Yes")+COUNTIFS(G$17:G501,G501),COUNTIFS($H$17:$H$516,"&lt;"&amp;$H501,$F$17:$F$516,"Yes")+COUNTIFS(H$17:H501,H501)),NA()),NA())</f>
        <v>124</v>
      </c>
      <c r="K501" s="11">
        <f t="shared" si="8"/>
        <v>915949.11473930674</v>
      </c>
    </row>
    <row r="502" spans="1:11" x14ac:dyDescent="0.3">
      <c r="A502" s="14">
        <f>SUM(A501,1)</f>
        <v>121</v>
      </c>
      <c r="B502" s="56" t="s">
        <v>45</v>
      </c>
      <c r="C502" s="57" t="s">
        <v>36</v>
      </c>
      <c r="D502" s="57" t="s">
        <v>26</v>
      </c>
      <c r="E502" s="57" t="s">
        <v>23</v>
      </c>
      <c r="F502" s="13" t="str">
        <f>IFERROR(IF($B$11="All",IF(AND($C502="Yes",D502=$B$10),"Yes","No"),IF($B$11&lt;&gt;"All",IF(AND($C502="Yes",$D502=$B$10,$E502=$B$11),"Yes","No"),"--")),"--")</f>
        <v>Yes</v>
      </c>
      <c r="G502" s="64">
        <v>2173175.8259425028</v>
      </c>
      <c r="H502" s="65">
        <v>4375612.5682588844</v>
      </c>
      <c r="J502" s="42">
        <f>IFERROR(IF(ISNUMBER(K502),IF($B$13="Goal",COUNTIFS($G$17:$G$516,"&lt;"&amp;$G502,$F$17:$F$516,"Yes")+COUNTIFS(G$17:G502,G502),COUNTIFS($H$17:$H$516,"&lt;"&amp;$H502,$F$17:$F$516,"Yes")+COUNTIFS(H$17:H502,H502)),NA()),NA())</f>
        <v>284</v>
      </c>
      <c r="K502" s="11">
        <f t="shared" si="8"/>
        <v>2173175.8259425028</v>
      </c>
    </row>
    <row r="503" spans="1:11" x14ac:dyDescent="0.3">
      <c r="A503" s="14">
        <f>SUM(A502,1)</f>
        <v>122</v>
      </c>
      <c r="B503" s="56" t="s">
        <v>45</v>
      </c>
      <c r="C503" s="57" t="s">
        <v>36</v>
      </c>
      <c r="D503" s="57" t="s">
        <v>26</v>
      </c>
      <c r="E503" s="57" t="s">
        <v>23</v>
      </c>
      <c r="F503" s="13" t="str">
        <f>IFERROR(IF($B$11="All",IF(AND($C503="Yes",D503=$B$10),"Yes","No"),IF($B$11&lt;&gt;"All",IF(AND($C503="Yes",$D503=$B$10,$E503=$B$11),"Yes","No"),"--")),"--")</f>
        <v>Yes</v>
      </c>
      <c r="G503" s="64">
        <v>127036.95650924536</v>
      </c>
      <c r="H503" s="65">
        <v>4399166.9464429114</v>
      </c>
      <c r="J503" s="12">
        <f>IFERROR(IF(ISNUMBER(K503),IF($B$13="Goal",COUNTIFS($G$17:$G$516,"&lt;"&amp;$G503,$F$17:$F$516,"Yes")+COUNTIFS(G$17:G503,G503),COUNTIFS($H$17:$H$516,"&lt;"&amp;$H503,$F$17:$F$516,"Yes")+COUNTIFS(H$17:H503,H503)),NA()),NA())</f>
        <v>18</v>
      </c>
      <c r="K503" s="11">
        <f t="shared" si="8"/>
        <v>127036.95650924536</v>
      </c>
    </row>
    <row r="504" spans="1:11" x14ac:dyDescent="0.3">
      <c r="A504" s="14">
        <f>SUM(A503,1)</f>
        <v>123</v>
      </c>
      <c r="B504" s="56" t="s">
        <v>45</v>
      </c>
      <c r="C504" s="57" t="s">
        <v>36</v>
      </c>
      <c r="D504" s="57" t="s">
        <v>26</v>
      </c>
      <c r="E504" s="57" t="s">
        <v>23</v>
      </c>
      <c r="F504" s="13" t="str">
        <f>IFERROR(IF($B$11="All",IF(AND($C504="Yes",D504=$B$10),"Yes","No"),IF($B$11&lt;&gt;"All",IF(AND($C504="Yes",$D504=$B$10,$E504=$B$11),"Yes","No"),"--")),"--")</f>
        <v>Yes</v>
      </c>
      <c r="G504" s="64">
        <v>37661.405482376445</v>
      </c>
      <c r="H504" s="65">
        <v>4459014.8887656024</v>
      </c>
      <c r="J504" s="42">
        <f>IFERROR(IF(ISNUMBER(K504),IF($B$13="Goal",COUNTIFS($G$17:$G$516,"&lt;"&amp;$G504,$F$17:$F$516,"Yes")+COUNTIFS(G$17:G504,G504),COUNTIFS($H$17:$H$516,"&lt;"&amp;$H504,$F$17:$F$516,"Yes")+COUNTIFS(H$17:H504,H504)),NA()),NA())</f>
        <v>5</v>
      </c>
      <c r="K504" s="11">
        <f t="shared" si="8"/>
        <v>37661.405482376445</v>
      </c>
    </row>
    <row r="505" spans="1:11" x14ac:dyDescent="0.3">
      <c r="A505" s="14">
        <f>SUM(A504,1)</f>
        <v>124</v>
      </c>
      <c r="B505" s="56" t="s">
        <v>45</v>
      </c>
      <c r="C505" s="57" t="s">
        <v>36</v>
      </c>
      <c r="D505" s="57" t="s">
        <v>26</v>
      </c>
      <c r="E505" s="57" t="s">
        <v>23</v>
      </c>
      <c r="F505" s="13" t="str">
        <f>IFERROR(IF($B$11="All",IF(AND($C505="Yes",D505=$B$10),"Yes","No"),IF($B$11&lt;&gt;"All",IF(AND($C505="Yes",$D505=$B$10,$E505=$B$11),"Yes","No"),"--")),"--")</f>
        <v>Yes</v>
      </c>
      <c r="G505" s="64">
        <v>1247988.6619068587</v>
      </c>
      <c r="H505" s="65">
        <v>4483276.3303676043</v>
      </c>
      <c r="J505" s="12">
        <f>IFERROR(IF(ISNUMBER(K505),IF($B$13="Goal",COUNTIFS($G$17:$G$516,"&lt;"&amp;$G505,$F$17:$F$516,"Yes")+COUNTIFS(G$17:G505,G505),COUNTIFS($H$17:$H$516,"&lt;"&amp;$H505,$F$17:$F$516,"Yes")+COUNTIFS(H$17:H505,H505)),NA()),NA())</f>
        <v>167</v>
      </c>
      <c r="K505" s="11">
        <f t="shared" si="8"/>
        <v>1247988.6619068587</v>
      </c>
    </row>
    <row r="506" spans="1:11" x14ac:dyDescent="0.3">
      <c r="A506" s="14">
        <f>SUM(A505,1)</f>
        <v>125</v>
      </c>
      <c r="B506" s="56" t="s">
        <v>45</v>
      </c>
      <c r="C506" s="57" t="s">
        <v>36</v>
      </c>
      <c r="D506" s="57" t="s">
        <v>26</v>
      </c>
      <c r="E506" s="57" t="s">
        <v>23</v>
      </c>
      <c r="F506" s="13" t="str">
        <f>IFERROR(IF($B$11="All",IF(AND($C506="Yes",D506=$B$10),"Yes","No"),IF($B$11&lt;&gt;"All",IF(AND($C506="Yes",$D506=$B$10,$E506=$B$11),"Yes","No"),"--")),"--")</f>
        <v>Yes</v>
      </c>
      <c r="G506" s="64">
        <v>1910372.7565214497</v>
      </c>
      <c r="H506" s="65">
        <v>4505651.151326864</v>
      </c>
      <c r="J506" s="42">
        <f>IFERROR(IF(ISNUMBER(K506),IF($B$13="Goal",COUNTIFS($G$17:$G$516,"&lt;"&amp;$G506,$F$17:$F$516,"Yes")+COUNTIFS(G$17:G506,G506),COUNTIFS($H$17:$H$516,"&lt;"&amp;$H506,$F$17:$F$516,"Yes")+COUNTIFS(H$17:H506,H506)),NA()),NA())</f>
        <v>248</v>
      </c>
      <c r="K506" s="11">
        <f t="shared" si="8"/>
        <v>1910372.7565214497</v>
      </c>
    </row>
    <row r="507" spans="1:11" x14ac:dyDescent="0.3">
      <c r="A507" s="14">
        <f>SUM(A506,1)</f>
        <v>126</v>
      </c>
      <c r="B507" s="56" t="s">
        <v>45</v>
      </c>
      <c r="C507" s="57" t="s">
        <v>36</v>
      </c>
      <c r="D507" s="57" t="s">
        <v>26</v>
      </c>
      <c r="E507" s="57" t="s">
        <v>23</v>
      </c>
      <c r="F507" s="13" t="str">
        <f>IFERROR(IF($B$11="All",IF(AND($C507="Yes",D507=$B$10),"Yes","No"),IF($B$11&lt;&gt;"All",IF(AND($C507="Yes",$D507=$B$10,$E507=$B$11),"Yes","No"),"--")),"--")</f>
        <v>Yes</v>
      </c>
      <c r="G507" s="64">
        <v>2590916.1611267356</v>
      </c>
      <c r="H507" s="65">
        <v>4507028.1605094066</v>
      </c>
      <c r="J507" s="12">
        <f>IFERROR(IF(ISNUMBER(K507),IF($B$13="Goal",COUNTIFS($G$17:$G$516,"&lt;"&amp;$G507,$F$17:$F$516,"Yes")+COUNTIFS(G$17:G507,G507),COUNTIFS($H$17:$H$516,"&lt;"&amp;$H507,$F$17:$F$516,"Yes")+COUNTIFS(H$17:H507,H507)),NA()),NA())</f>
        <v>359</v>
      </c>
      <c r="K507" s="11">
        <f t="shared" si="8"/>
        <v>2590916.1611267356</v>
      </c>
    </row>
    <row r="508" spans="1:11" x14ac:dyDescent="0.3">
      <c r="A508" s="14">
        <f>SUM(A507,1)</f>
        <v>127</v>
      </c>
      <c r="B508" s="56" t="s">
        <v>45</v>
      </c>
      <c r="C508" s="57" t="s">
        <v>36</v>
      </c>
      <c r="D508" s="57" t="s">
        <v>26</v>
      </c>
      <c r="E508" s="57" t="s">
        <v>23</v>
      </c>
      <c r="F508" s="13" t="str">
        <f>IFERROR(IF($B$11="All",IF(AND($C508="Yes",D508=$B$10),"Yes","No"),IF($B$11&lt;&gt;"All",IF(AND($C508="Yes",$D508=$B$10,$E508=$B$11),"Yes","No"),"--")),"--")</f>
        <v>Yes</v>
      </c>
      <c r="G508" s="64">
        <v>1876480.846917517</v>
      </c>
      <c r="H508" s="65">
        <v>4515394.1535901092</v>
      </c>
      <c r="J508" s="12">
        <f>IFERROR(IF(ISNUMBER(K508),IF($B$13="Goal",COUNTIFS($G$17:$G$516,"&lt;"&amp;$G508,$F$17:$F$516,"Yes")+COUNTIFS(G$17:G508,G508),COUNTIFS($H$17:$H$516,"&lt;"&amp;$H508,$F$17:$F$516,"Yes")+COUNTIFS(H$17:H508,H508)),NA()),NA())</f>
        <v>244</v>
      </c>
      <c r="K508" s="11">
        <f t="shared" si="8"/>
        <v>1876480.846917517</v>
      </c>
    </row>
    <row r="509" spans="1:11" x14ac:dyDescent="0.3">
      <c r="A509" s="14">
        <f>SUM(A508,1)</f>
        <v>128</v>
      </c>
      <c r="B509" s="56" t="s">
        <v>45</v>
      </c>
      <c r="C509" s="57" t="s">
        <v>36</v>
      </c>
      <c r="D509" s="57" t="s">
        <v>26</v>
      </c>
      <c r="E509" s="57" t="s">
        <v>23</v>
      </c>
      <c r="F509" s="13" t="str">
        <f>IFERROR(IF($B$11="All",IF(AND($C509="Yes",D509=$B$10),"Yes","No"),IF($B$11&lt;&gt;"All",IF(AND($C509="Yes",$D509=$B$10,$E509=$B$11),"Yes","No"),"--")),"--")</f>
        <v>Yes</v>
      </c>
      <c r="G509" s="64">
        <v>112385.25957638219</v>
      </c>
      <c r="H509" s="65">
        <v>4518651.2473610742</v>
      </c>
      <c r="J509" s="12">
        <f>IFERROR(IF(ISNUMBER(K509),IF($B$13="Goal",COUNTIFS($G$17:$G$516,"&lt;"&amp;$G509,$F$17:$F$516,"Yes")+COUNTIFS(G$17:G509,G509),COUNTIFS($H$17:$H$516,"&lt;"&amp;$H509,$F$17:$F$516,"Yes")+COUNTIFS(H$17:H509,H509)),NA()),NA())</f>
        <v>16</v>
      </c>
      <c r="K509" s="11">
        <f t="shared" si="8"/>
        <v>112385.25957638219</v>
      </c>
    </row>
    <row r="510" spans="1:11" x14ac:dyDescent="0.3">
      <c r="A510" s="14">
        <f>SUM(A509,1)</f>
        <v>129</v>
      </c>
      <c r="B510" s="56" t="s">
        <v>45</v>
      </c>
      <c r="C510" s="57" t="s">
        <v>36</v>
      </c>
      <c r="D510" s="57" t="s">
        <v>26</v>
      </c>
      <c r="E510" s="57" t="s">
        <v>23</v>
      </c>
      <c r="F510" s="13" t="str">
        <f>IFERROR(IF($B$11="All",IF(AND($C510="Yes",D510=$B$10),"Yes","No"),IF($B$11&lt;&gt;"All",IF(AND($C510="Yes",$D510=$B$10,$E510=$B$11),"Yes","No"),"--")),"--")</f>
        <v>Yes</v>
      </c>
      <c r="G510" s="64">
        <v>2438155.1765174861</v>
      </c>
      <c r="H510" s="65">
        <v>4548126.1181373708</v>
      </c>
      <c r="J510" s="12">
        <f>IFERROR(IF(ISNUMBER(K510),IF($B$13="Goal",COUNTIFS($G$17:$G$516,"&lt;"&amp;$G510,$F$17:$F$516,"Yes")+COUNTIFS(G$17:G510,G510),COUNTIFS($H$17:$H$516,"&lt;"&amp;$H510,$F$17:$F$516,"Yes")+COUNTIFS(H$17:H510,H510)),NA()),NA())</f>
        <v>336</v>
      </c>
      <c r="K510" s="11">
        <f t="shared" si="8"/>
        <v>2438155.1765174861</v>
      </c>
    </row>
    <row r="511" spans="1:11" x14ac:dyDescent="0.3">
      <c r="A511" s="14">
        <f>SUM(A510,1)</f>
        <v>130</v>
      </c>
      <c r="B511" s="56" t="s">
        <v>45</v>
      </c>
      <c r="C511" s="57" t="s">
        <v>36</v>
      </c>
      <c r="D511" s="57" t="s">
        <v>26</v>
      </c>
      <c r="E511" s="57" t="s">
        <v>23</v>
      </c>
      <c r="F511" s="13" t="str">
        <f>IFERROR(IF($B$11="All",IF(AND($C511="Yes",D511=$B$10),"Yes","No"),IF($B$11&lt;&gt;"All",IF(AND($C511="Yes",$D511=$B$10,$E511=$B$11),"Yes","No"),"--")),"--")</f>
        <v>Yes</v>
      </c>
      <c r="G511" s="64">
        <v>68520.042747385683</v>
      </c>
      <c r="H511" s="65">
        <v>4553271.4788834639</v>
      </c>
      <c r="J511" s="42">
        <f>IFERROR(IF(ISNUMBER(K511),IF($B$13="Goal",COUNTIFS($G$17:$G$516,"&lt;"&amp;$G511,$F$17:$F$516,"Yes")+COUNTIFS(G$17:G511,G511),COUNTIFS($H$17:$H$516,"&lt;"&amp;$H511,$F$17:$F$516,"Yes")+COUNTIFS(H$17:H511,H511)),NA()),NA())</f>
        <v>11</v>
      </c>
      <c r="K511" s="11">
        <f t="shared" si="8"/>
        <v>68520.042747385683</v>
      </c>
    </row>
    <row r="512" spans="1:11" x14ac:dyDescent="0.3">
      <c r="A512" s="14">
        <f>SUM(A511,1)</f>
        <v>131</v>
      </c>
      <c r="B512" s="56" t="s">
        <v>45</v>
      </c>
      <c r="C512" s="57" t="s">
        <v>36</v>
      </c>
      <c r="D512" s="57" t="s">
        <v>26</v>
      </c>
      <c r="E512" s="57" t="s">
        <v>23</v>
      </c>
      <c r="F512" s="13" t="str">
        <f>IFERROR(IF($B$11="All",IF(AND($C512="Yes",D512=$B$10),"Yes","No"),IF($B$11&lt;&gt;"All",IF(AND($C512="Yes",$D512=$B$10,$E512=$B$11),"Yes","No"),"--")),"--")</f>
        <v>Yes</v>
      </c>
      <c r="G512" s="64">
        <v>635097.15379525791</v>
      </c>
      <c r="H512" s="65">
        <v>4636967.938453421</v>
      </c>
      <c r="J512" s="12">
        <f>IFERROR(IF(ISNUMBER(K512),IF($B$13="Goal",COUNTIFS($G$17:$G$516,"&lt;"&amp;$G512,$F$17:$F$516,"Yes")+COUNTIFS(G$17:G512,G512),COUNTIFS($H$17:$H$516,"&lt;"&amp;$H512,$F$17:$F$516,"Yes")+COUNTIFS(H$17:H512,H512)),NA()),NA())</f>
        <v>86</v>
      </c>
      <c r="K512" s="11">
        <f t="shared" si="8"/>
        <v>635097.15379525791</v>
      </c>
    </row>
    <row r="513" spans="1:11" x14ac:dyDescent="0.3">
      <c r="A513" s="14">
        <f>SUM(A512,1)</f>
        <v>132</v>
      </c>
      <c r="B513" s="56" t="s">
        <v>45</v>
      </c>
      <c r="C513" s="57" t="s">
        <v>36</v>
      </c>
      <c r="D513" s="57" t="s">
        <v>26</v>
      </c>
      <c r="E513" s="57" t="s">
        <v>23</v>
      </c>
      <c r="F513" s="13" t="str">
        <f>IFERROR(IF($B$11="All",IF(AND($C513="Yes",D513=$B$10),"Yes","No"),IF($B$11&lt;&gt;"All",IF(AND($C513="Yes",$D513=$B$10,$E513=$B$11),"Yes","No"),"--")),"--")</f>
        <v>Yes</v>
      </c>
      <c r="G513" s="64">
        <v>1903132.2409742624</v>
      </c>
      <c r="H513" s="65">
        <v>4644597.1105118012</v>
      </c>
      <c r="J513" s="42">
        <f>IFERROR(IF(ISNUMBER(K513),IF($B$13="Goal",COUNTIFS($G$17:$G$516,"&lt;"&amp;$G513,$F$17:$F$516,"Yes")+COUNTIFS(G$17:G513,G513),COUNTIFS($H$17:$H$516,"&lt;"&amp;$H513,$F$17:$F$516,"Yes")+COUNTIFS(H$17:H513,H513)),NA()),NA())</f>
        <v>247</v>
      </c>
      <c r="K513" s="11">
        <f t="shared" si="8"/>
        <v>1903132.2409742624</v>
      </c>
    </row>
    <row r="514" spans="1:11" x14ac:dyDescent="0.3">
      <c r="A514" s="14">
        <f>SUM(A513,1)</f>
        <v>133</v>
      </c>
      <c r="B514" s="56" t="s">
        <v>45</v>
      </c>
      <c r="C514" s="57" t="s">
        <v>36</v>
      </c>
      <c r="D514" s="57" t="s">
        <v>26</v>
      </c>
      <c r="E514" s="57" t="s">
        <v>23</v>
      </c>
      <c r="F514" s="13" t="str">
        <f>IFERROR(IF($B$11="All",IF(AND($C514="Yes",D514=$B$10),"Yes","No"),IF($B$11&lt;&gt;"All",IF(AND($C514="Yes",$D514=$B$10,$E514=$B$11),"Yes","No"),"--")),"--")</f>
        <v>Yes</v>
      </c>
      <c r="G514" s="64">
        <v>503441.58257944771</v>
      </c>
      <c r="H514" s="65">
        <v>4683338.5623185225</v>
      </c>
      <c r="J514" s="12">
        <f>IFERROR(IF(ISNUMBER(K514),IF($B$13="Goal",COUNTIFS($G$17:$G$516,"&lt;"&amp;$G514,$F$17:$F$516,"Yes")+COUNTIFS(G$17:G514,G514),COUNTIFS($H$17:$H$516,"&lt;"&amp;$H514,$F$17:$F$516,"Yes")+COUNTIFS(H$17:H514,H514)),NA()),NA())</f>
        <v>62</v>
      </c>
      <c r="K514" s="11">
        <f t="shared" si="8"/>
        <v>503441.58257944771</v>
      </c>
    </row>
    <row r="515" spans="1:11" x14ac:dyDescent="0.3">
      <c r="A515" s="14">
        <f>SUM(A514,1)</f>
        <v>134</v>
      </c>
      <c r="B515" s="56" t="s">
        <v>45</v>
      </c>
      <c r="C515" s="57" t="s">
        <v>36</v>
      </c>
      <c r="D515" s="57" t="s">
        <v>26</v>
      </c>
      <c r="E515" s="57" t="s">
        <v>23</v>
      </c>
      <c r="F515" s="13" t="str">
        <f>IFERROR(IF($B$11="All",IF(AND($C515="Yes",D515=$B$10),"Yes","No"),IF($B$11&lt;&gt;"All",IF(AND($C515="Yes",$D515=$B$10,$E515=$B$11),"Yes","No"),"--")),"--")</f>
        <v>Yes</v>
      </c>
      <c r="G515" s="64">
        <v>2949063.6694541587</v>
      </c>
      <c r="H515" s="65">
        <v>4758206.3721034229</v>
      </c>
      <c r="J515" s="42">
        <f>IFERROR(IF(ISNUMBER(K515),IF($B$13="Goal",COUNTIFS($G$17:$G$516,"&lt;"&amp;$G515,$F$17:$F$516,"Yes")+COUNTIFS(G$17:G515,G515),COUNTIFS($H$17:$H$516,"&lt;"&amp;$H515,$F$17:$F$516,"Yes")+COUNTIFS(H$17:H515,H515)),NA()),NA())</f>
        <v>406</v>
      </c>
      <c r="K515" s="11">
        <f t="shared" si="8"/>
        <v>2949063.6694541587</v>
      </c>
    </row>
    <row r="516" spans="1:11" ht="15" thickBot="1" x14ac:dyDescent="0.35">
      <c r="A516" s="10">
        <f>SUM(A515,1)</f>
        <v>135</v>
      </c>
      <c r="B516" s="58" t="s">
        <v>45</v>
      </c>
      <c r="C516" s="59" t="s">
        <v>36</v>
      </c>
      <c r="D516" s="59" t="s">
        <v>28</v>
      </c>
      <c r="E516" s="59" t="s">
        <v>23</v>
      </c>
      <c r="F516" s="9" t="str">
        <f>IFERROR(IF($B$11="All",IF(AND($C516="Yes",D516=$B$10),"Yes","No"),IF($B$11&lt;&gt;"All",IF(AND($C516="Yes",$D516=$B$10,$E516=$B$11),"Yes","No"),"--")),"--")</f>
        <v>No</v>
      </c>
      <c r="G516" s="66">
        <v>1689333.1585814287</v>
      </c>
      <c r="H516" s="67">
        <v>1074895.1825198482</v>
      </c>
      <c r="J516" s="44" t="e">
        <f>IFERROR(IF(ISNUMBER(K516),IF($B$13="Goal",COUNTIFS($G$17:$G$516,"&lt;"&amp;$G516,$F$17:$F$516,"Yes")+COUNTIFS(G$17:G516,G516),COUNTIFS($H$17:$H$516,"&lt;"&amp;$H516,$F$17:$F$516,"Yes")+COUNTIFS(H$17:H516,H516)),NA()),NA())</f>
        <v>#N/A</v>
      </c>
      <c r="K516" s="7" t="e">
        <f t="shared" si="8"/>
        <v>#N/A</v>
      </c>
    </row>
    <row r="518" spans="1:11" x14ac:dyDescent="0.3">
      <c r="I518" s="5"/>
    </row>
    <row r="519" spans="1:11" x14ac:dyDescent="0.3">
      <c r="I519" s="5"/>
    </row>
    <row r="520" spans="1:11" x14ac:dyDescent="0.3">
      <c r="I520" s="5"/>
    </row>
    <row r="521" spans="1:11" x14ac:dyDescent="0.3">
      <c r="I521" s="5"/>
    </row>
    <row r="522" spans="1:11" x14ac:dyDescent="0.3">
      <c r="I522" s="5"/>
    </row>
    <row r="523" spans="1:11" x14ac:dyDescent="0.3">
      <c r="I523" s="5"/>
    </row>
    <row r="524" spans="1:11" x14ac:dyDescent="0.3">
      <c r="I524" s="5"/>
    </row>
    <row r="528" spans="1:11" x14ac:dyDescent="0.3">
      <c r="I528" s="4"/>
    </row>
    <row r="534" spans="1:14" hidden="1" outlineLevel="1" x14ac:dyDescent="0.3">
      <c r="J534" s="38"/>
      <c r="K534" s="39" t="s">
        <v>39</v>
      </c>
      <c r="L534" s="2" t="s">
        <v>40</v>
      </c>
    </row>
    <row r="535" spans="1:14" hidden="1" outlineLevel="1" x14ac:dyDescent="0.3">
      <c r="J535" s="40">
        <v>-0.2</v>
      </c>
      <c r="K535" s="39">
        <v>1</v>
      </c>
      <c r="L535" s="41">
        <f>IFERROR($L$537*0.8,"--")</f>
        <v>1544906.279320762</v>
      </c>
    </row>
    <row r="536" spans="1:14" s="1" customFormat="1" hidden="1" outlineLevel="1" x14ac:dyDescent="0.3">
      <c r="A536"/>
      <c r="B536"/>
      <c r="C536"/>
      <c r="D536"/>
      <c r="E536" s="2"/>
      <c r="F536" s="2"/>
      <c r="I536"/>
      <c r="J536" s="40">
        <v>-0.2</v>
      </c>
      <c r="K536" s="39">
        <f>IFERROR(COUNTIFS($F$17:$F$516,"Yes"),"--")</f>
        <v>499</v>
      </c>
      <c r="L536" s="41">
        <f>L535</f>
        <v>1544906.279320762</v>
      </c>
    </row>
    <row r="537" spans="1:14" hidden="1" outlineLevel="1" x14ac:dyDescent="0.3">
      <c r="J537" s="39" t="s">
        <v>38</v>
      </c>
      <c r="K537" s="39">
        <v>1</v>
      </c>
      <c r="L537" s="41">
        <f>IFERROR(IF($B$13="Goal",G6,H6),"--")</f>
        <v>1931132.8491509524</v>
      </c>
    </row>
    <row r="538" spans="1:14" hidden="1" outlineLevel="1" x14ac:dyDescent="0.3">
      <c r="J538" s="39" t="s">
        <v>38</v>
      </c>
      <c r="K538" s="39">
        <f t="shared" ref="K538:K540" si="9">IFERROR(COUNTIFS($F$17:$F$516,"Yes"),"--")</f>
        <v>499</v>
      </c>
      <c r="L538" s="41">
        <f>L537</f>
        <v>1931132.8491509524</v>
      </c>
    </row>
    <row r="539" spans="1:14" hidden="1" outlineLevel="1" x14ac:dyDescent="0.3">
      <c r="J539" s="40">
        <v>0.2</v>
      </c>
      <c r="K539" s="39">
        <v>1</v>
      </c>
      <c r="L539" s="41">
        <f>IFERROR($L$537*1.2,"--")</f>
        <v>2317359.4189811428</v>
      </c>
    </row>
    <row r="540" spans="1:14" hidden="1" outlineLevel="1" x14ac:dyDescent="0.3">
      <c r="J540" s="40">
        <v>0.2</v>
      </c>
      <c r="K540" s="39">
        <f t="shared" si="9"/>
        <v>499</v>
      </c>
      <c r="L540" s="41">
        <f>L539</f>
        <v>2317359.4189811428</v>
      </c>
    </row>
    <row r="541" spans="1:14" collapsed="1" x14ac:dyDescent="0.3">
      <c r="M541" s="39"/>
      <c r="N541" s="41"/>
    </row>
    <row r="542" spans="1:14" x14ac:dyDescent="0.3">
      <c r="J542" s="39"/>
      <c r="K542" s="39"/>
      <c r="L542" s="41"/>
      <c r="M542" s="39"/>
      <c r="N542" s="41"/>
    </row>
    <row r="554" spans="12:12" x14ac:dyDescent="0.3">
      <c r="L554" s="1"/>
    </row>
    <row r="561" spans="10:12" x14ac:dyDescent="0.3">
      <c r="J561">
        <f>SUM(J537:J558)</f>
        <v>0.4</v>
      </c>
      <c r="K561">
        <f>SUM(K537:K558)</f>
        <v>1000</v>
      </c>
      <c r="L561">
        <f>K561/J561</f>
        <v>2500</v>
      </c>
    </row>
  </sheetData>
  <sheetProtection password="99AD" sheet="1" objects="1" scenarios="1"/>
  <autoFilter ref="A16:L516" xr:uid="{00000000-0009-0000-0000-00000E000000}">
    <sortState ref="A17:L516">
      <sortCondition ref="J16:J516"/>
    </sortState>
  </autoFilter>
  <mergeCells count="2">
    <mergeCell ref="J15:K15"/>
    <mergeCell ref="G15:H15"/>
  </mergeCells>
  <conditionalFormatting sqref="G13:H13">
    <cfRule type="cellIs" dxfId="2" priority="1" operator="greaterThan">
      <formula>0.3</formula>
    </cfRule>
    <cfRule type="cellIs" dxfId="1" priority="2" operator="greaterThan">
      <formula>0.2</formula>
    </cfRule>
    <cfRule type="cellIs" dxfId="0" priority="3" operator="greaterThan">
      <formula>0</formula>
    </cfRule>
  </conditionalFormatting>
  <dataValidations disablePrompts="1" count="4">
    <dataValidation type="list" allowBlank="1" showInputMessage="1" showErrorMessage="1" sqref="B10 D17:D516" xr:uid="{00000000-0002-0000-0E00-000002000000}">
      <formula1>List_SalesRoles</formula1>
    </dataValidation>
    <dataValidation type="list" allowBlank="1" showInputMessage="1" showErrorMessage="1" sqref="B11" xr:uid="{00000000-0002-0000-0E00-000001000000}">
      <formula1>List_Region</formula1>
    </dataValidation>
    <dataValidation type="list" allowBlank="1" showInputMessage="1" showErrorMessage="1" sqref="B13" xr:uid="{00000000-0002-0000-0E00-000000000000}">
      <formula1>"Actual, Goal"</formula1>
    </dataValidation>
    <dataValidation type="list" allowBlank="1" showInputMessage="1" showErrorMessage="1" sqref="C17:C516" xr:uid="{9FEAF99D-BEE3-44BB-AB74-73C6FB463827}">
      <formula1>"No, Yes"</formula1>
    </dataValidation>
  </dataValidation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4635EBE-9A0E-402A-AB23-3F7100749D50}">
          <x14:formula1>
            <xm:f>'Drop Downs'!$C$3:$C$6</xm:f>
          </x14:formula1>
          <xm:sqref>E17:E516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2645-DD96-4D7A-A27D-5287A136DDC2}">
  <sheetPr>
    <tabColor rgb="FFFFC000"/>
  </sheetPr>
  <dimension ref="A1"/>
  <sheetViews>
    <sheetView workbookViewId="0">
      <selection sqref="A1:XFD1048576"/>
    </sheetView>
  </sheetViews>
  <sheetFormatPr defaultRowHeight="14.4" x14ac:dyDescent="0.3"/>
  <cols>
    <col min="1" max="16384" width="8.88671875" style="69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3904-FFF3-4CCF-82B5-3E89E2F40EBC}">
  <sheetPr>
    <tabColor rgb="FFFFC000"/>
  </sheetPr>
  <dimension ref="A1:C11"/>
  <sheetViews>
    <sheetView showGridLines="0" workbookViewId="0">
      <selection sqref="A1:XFD1048576"/>
    </sheetView>
  </sheetViews>
  <sheetFormatPr defaultRowHeight="14.4" x14ac:dyDescent="0.3"/>
  <cols>
    <col min="1" max="1" width="20.77734375" customWidth="1"/>
    <col min="2" max="2" width="2.77734375" customWidth="1"/>
    <col min="3" max="3" width="20.77734375" customWidth="1"/>
    <col min="4" max="4" width="2.77734375" customWidth="1"/>
  </cols>
  <sheetData>
    <row r="1" spans="1:3" x14ac:dyDescent="0.3">
      <c r="A1" s="30" t="s">
        <v>25</v>
      </c>
      <c r="C1" s="30" t="s">
        <v>10</v>
      </c>
    </row>
    <row r="2" spans="1:3" x14ac:dyDescent="0.3">
      <c r="A2" t="s">
        <v>26</v>
      </c>
      <c r="C2" t="s">
        <v>37</v>
      </c>
    </row>
    <row r="3" spans="1:3" x14ac:dyDescent="0.3">
      <c r="A3" t="s">
        <v>27</v>
      </c>
      <c r="C3" t="s">
        <v>22</v>
      </c>
    </row>
    <row r="4" spans="1:3" x14ac:dyDescent="0.3">
      <c r="A4" t="s">
        <v>28</v>
      </c>
      <c r="C4" t="s">
        <v>23</v>
      </c>
    </row>
    <row r="5" spans="1:3" x14ac:dyDescent="0.3">
      <c r="A5" t="s">
        <v>29</v>
      </c>
      <c r="C5" t="s">
        <v>24</v>
      </c>
    </row>
    <row r="6" spans="1:3" x14ac:dyDescent="0.3">
      <c r="A6" t="s">
        <v>30</v>
      </c>
      <c r="C6" t="s">
        <v>18</v>
      </c>
    </row>
    <row r="7" spans="1:3" x14ac:dyDescent="0.3">
      <c r="A7" t="s">
        <v>31</v>
      </c>
    </row>
    <row r="8" spans="1:3" x14ac:dyDescent="0.3">
      <c r="A8" t="s">
        <v>32</v>
      </c>
    </row>
    <row r="9" spans="1:3" x14ac:dyDescent="0.3">
      <c r="A9" t="s">
        <v>33</v>
      </c>
    </row>
    <row r="10" spans="1:3" x14ac:dyDescent="0.3">
      <c r="A10" t="s">
        <v>34</v>
      </c>
    </row>
    <row r="11" spans="1:3" x14ac:dyDescent="0.3">
      <c r="A1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Distribution Analysis</vt:lpstr>
      <vt:lpstr>User Inputs =&gt;</vt:lpstr>
      <vt:lpstr>Drop Downs</vt:lpstr>
      <vt:lpstr>List_Region</vt:lpstr>
      <vt:lpstr>List_SalesRoles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johnm</dc:creator>
  <cp:lastModifiedBy>johnm</cp:lastModifiedBy>
  <dcterms:created xsi:type="dcterms:W3CDTF">2018-08-22T22:26:43Z</dcterms:created>
  <dcterms:modified xsi:type="dcterms:W3CDTF">2018-08-23T02:21:20Z</dcterms:modified>
</cp:coreProperties>
</file>